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Первинні дані" sheetId="1" r:id="rId1"/>
    <sheet name="Аркуш прогнозу" sheetId="4" r:id="rId2"/>
    <sheet name="72 значення" sheetId="2" r:id="rId3"/>
    <sheet name="Аркуш3" sheetId="3" r:id="rId4"/>
  </sheets>
  <definedNames>
    <definedName name="_xlnm._FilterDatabase" localSheetId="0" hidden="1">'Первинні дані'!$A$2:$K$101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80" i="2" l="1"/>
  <c r="W78" i="2"/>
  <c r="W77" i="2"/>
  <c r="W79" i="2" s="1"/>
  <c r="C72" i="4"/>
  <c r="C78" i="4"/>
  <c r="C84" i="4"/>
  <c r="C90" i="4"/>
  <c r="C96" i="4"/>
  <c r="C102" i="4"/>
  <c r="C108" i="4"/>
  <c r="C114" i="4"/>
  <c r="C120" i="4"/>
  <c r="C101" i="4"/>
  <c r="C73" i="4"/>
  <c r="C79" i="4"/>
  <c r="C85" i="4"/>
  <c r="C91" i="4"/>
  <c r="C97" i="4"/>
  <c r="C103" i="4"/>
  <c r="C109" i="4"/>
  <c r="C115" i="4"/>
  <c r="C121" i="4"/>
  <c r="C89" i="4"/>
  <c r="C74" i="4"/>
  <c r="C80" i="4"/>
  <c r="C86" i="4"/>
  <c r="C92" i="4"/>
  <c r="C98" i="4"/>
  <c r="C104" i="4"/>
  <c r="C110" i="4"/>
  <c r="C116" i="4"/>
  <c r="C122" i="4"/>
  <c r="C83" i="4"/>
  <c r="C113" i="4"/>
  <c r="C125" i="4"/>
  <c r="C75" i="4"/>
  <c r="C81" i="4"/>
  <c r="C87" i="4"/>
  <c r="C93" i="4"/>
  <c r="C99" i="4"/>
  <c r="C105" i="4"/>
  <c r="C111" i="4"/>
  <c r="C117" i="4"/>
  <c r="C123" i="4"/>
  <c r="C107" i="4"/>
  <c r="C76" i="4"/>
  <c r="C82" i="4"/>
  <c r="C88" i="4"/>
  <c r="C94" i="4"/>
  <c r="C100" i="4"/>
  <c r="C106" i="4"/>
  <c r="C112" i="4"/>
  <c r="C118" i="4"/>
  <c r="C124" i="4"/>
  <c r="C77" i="4"/>
  <c r="C95" i="4"/>
  <c r="C119" i="4"/>
  <c r="O82" i="2"/>
  <c r="C117" i="2" l="1"/>
  <c r="B117" i="2"/>
  <c r="C116" i="2"/>
  <c r="B116" i="2"/>
  <c r="D119" i="4"/>
  <c r="D124" i="4"/>
  <c r="D106" i="4"/>
  <c r="D88" i="4"/>
  <c r="E107" i="4"/>
  <c r="D111" i="4"/>
  <c r="E93" i="4"/>
  <c r="E75" i="4"/>
  <c r="D83" i="4"/>
  <c r="E110" i="4"/>
  <c r="E92" i="4"/>
  <c r="E74" i="4"/>
  <c r="D115" i="4"/>
  <c r="D97" i="4"/>
  <c r="D79" i="4"/>
  <c r="D120" i="4"/>
  <c r="D102" i="4"/>
  <c r="D84" i="4"/>
  <c r="D93" i="4"/>
  <c r="E83" i="4"/>
  <c r="D92" i="4"/>
  <c r="D74" i="4"/>
  <c r="E97" i="4"/>
  <c r="E79" i="4"/>
  <c r="E102" i="4"/>
  <c r="E84" i="4"/>
  <c r="D122" i="4"/>
  <c r="D86" i="4"/>
  <c r="D91" i="4"/>
  <c r="D114" i="4"/>
  <c r="D78" i="4"/>
  <c r="E118" i="4"/>
  <c r="E100" i="4"/>
  <c r="E82" i="4"/>
  <c r="D87" i="4"/>
  <c r="E122" i="4"/>
  <c r="E109" i="4"/>
  <c r="E114" i="4"/>
  <c r="E78" i="4"/>
  <c r="E108" i="4"/>
  <c r="E119" i="4"/>
  <c r="E124" i="4"/>
  <c r="E106" i="4"/>
  <c r="E88" i="4"/>
  <c r="D107" i="4"/>
  <c r="E111" i="4"/>
  <c r="D75" i="4"/>
  <c r="D110" i="4"/>
  <c r="E115" i="4"/>
  <c r="E120" i="4"/>
  <c r="D89" i="4"/>
  <c r="D73" i="4"/>
  <c r="D95" i="4"/>
  <c r="E105" i="4"/>
  <c r="E104" i="4"/>
  <c r="E89" i="4"/>
  <c r="E73" i="4"/>
  <c r="E96" i="4"/>
  <c r="E101" i="4"/>
  <c r="E95" i="4"/>
  <c r="D118" i="4"/>
  <c r="D100" i="4"/>
  <c r="D82" i="4"/>
  <c r="D123" i="4"/>
  <c r="D105" i="4"/>
  <c r="E87" i="4"/>
  <c r="D125" i="4"/>
  <c r="D104" i="4"/>
  <c r="D109" i="4"/>
  <c r="D96" i="4"/>
  <c r="E123" i="4"/>
  <c r="E125" i="4"/>
  <c r="E86" i="4"/>
  <c r="E91" i="4"/>
  <c r="E103" i="4"/>
  <c r="E72" i="4"/>
  <c r="E77" i="4"/>
  <c r="D112" i="4"/>
  <c r="D94" i="4"/>
  <c r="D76" i="4"/>
  <c r="E117" i="4"/>
  <c r="E99" i="4"/>
  <c r="D81" i="4"/>
  <c r="E113" i="4"/>
  <c r="E116" i="4"/>
  <c r="E98" i="4"/>
  <c r="E80" i="4"/>
  <c r="D121" i="4"/>
  <c r="D103" i="4"/>
  <c r="D85" i="4"/>
  <c r="D101" i="4"/>
  <c r="D108" i="4"/>
  <c r="D90" i="4"/>
  <c r="D72" i="4"/>
  <c r="D77" i="4"/>
  <c r="E112" i="4"/>
  <c r="E94" i="4"/>
  <c r="E76" i="4"/>
  <c r="D117" i="4"/>
  <c r="D99" i="4"/>
  <c r="E81" i="4"/>
  <c r="D113" i="4"/>
  <c r="D116" i="4"/>
  <c r="D98" i="4"/>
  <c r="D80" i="4"/>
  <c r="E121" i="4"/>
  <c r="E85" i="4"/>
  <c r="E90" i="4"/>
  <c r="P10" i="2" l="1"/>
  <c r="P11" i="2"/>
  <c r="P16" i="2"/>
  <c r="P17" i="2"/>
  <c r="P22" i="2"/>
  <c r="P23" i="2"/>
  <c r="P28" i="2"/>
  <c r="P29" i="2"/>
  <c r="P34" i="2"/>
  <c r="P35" i="2"/>
  <c r="P40" i="2"/>
  <c r="P41" i="2"/>
  <c r="P46" i="2"/>
  <c r="P47" i="2"/>
  <c r="P52" i="2"/>
  <c r="P53" i="2"/>
  <c r="P58" i="2"/>
  <c r="P59" i="2"/>
  <c r="P64" i="2"/>
  <c r="P65" i="2"/>
  <c r="P70" i="2"/>
  <c r="P71" i="2"/>
  <c r="O5" i="2"/>
  <c r="O6" i="2"/>
  <c r="P8" i="2" s="1"/>
  <c r="O7" i="2"/>
  <c r="P9" i="2" s="1"/>
  <c r="O8" i="2"/>
  <c r="O9" i="2"/>
  <c r="O10" i="2"/>
  <c r="O11" i="2"/>
  <c r="O12" i="2"/>
  <c r="P14" i="2" s="1"/>
  <c r="O13" i="2"/>
  <c r="O14" i="2"/>
  <c r="O15" i="2"/>
  <c r="O16" i="2"/>
  <c r="O17" i="2"/>
  <c r="O18" i="2"/>
  <c r="O19" i="2"/>
  <c r="O20" i="2"/>
  <c r="O21" i="2"/>
  <c r="O22" i="2"/>
  <c r="O23" i="2"/>
  <c r="O24" i="2"/>
  <c r="P26" i="2" s="1"/>
  <c r="O25" i="2"/>
  <c r="P27" i="2" s="1"/>
  <c r="O26" i="2"/>
  <c r="O27" i="2"/>
  <c r="O28" i="2"/>
  <c r="O29" i="2"/>
  <c r="O30" i="2"/>
  <c r="O31" i="2"/>
  <c r="P33" i="2" s="1"/>
  <c r="O32" i="2"/>
  <c r="O33" i="2"/>
  <c r="O34" i="2"/>
  <c r="O35" i="2"/>
  <c r="P37" i="2" s="1"/>
  <c r="O36" i="2"/>
  <c r="P38" i="2" s="1"/>
  <c r="O37" i="2"/>
  <c r="O38" i="2"/>
  <c r="O39" i="2"/>
  <c r="O40" i="2"/>
  <c r="O41" i="2"/>
  <c r="O42" i="2"/>
  <c r="O43" i="2"/>
  <c r="O44" i="2"/>
  <c r="O45" i="2"/>
  <c r="O46" i="2"/>
  <c r="O47" i="2"/>
  <c r="O48" i="2"/>
  <c r="P50" i="2" s="1"/>
  <c r="O49" i="2"/>
  <c r="O50" i="2"/>
  <c r="O51" i="2"/>
  <c r="O52" i="2"/>
  <c r="O53" i="2"/>
  <c r="O54" i="2"/>
  <c r="O55" i="2"/>
  <c r="P57" i="2" s="1"/>
  <c r="O56" i="2"/>
  <c r="O57" i="2"/>
  <c r="O58" i="2"/>
  <c r="O59" i="2"/>
  <c r="O60" i="2"/>
  <c r="O61" i="2"/>
  <c r="O62" i="2"/>
  <c r="O63" i="2"/>
  <c r="O64" i="2"/>
  <c r="O65" i="2"/>
  <c r="P67" i="2" s="1"/>
  <c r="O66" i="2"/>
  <c r="P68" i="2" s="1"/>
  <c r="O67" i="2"/>
  <c r="O68" i="2"/>
  <c r="O69" i="2"/>
  <c r="O70" i="2"/>
  <c r="O71" i="2"/>
  <c r="O72" i="2"/>
  <c r="O73" i="2"/>
  <c r="O74" i="2"/>
  <c r="V62" i="2" l="1"/>
  <c r="W62" i="2" s="1"/>
  <c r="U61" i="2"/>
  <c r="Q61" i="2"/>
  <c r="V38" i="2"/>
  <c r="W38" i="2" s="1"/>
  <c r="U37" i="2"/>
  <c r="Q37" i="2"/>
  <c r="V14" i="2"/>
  <c r="W14" i="2" s="1"/>
  <c r="U13" i="2"/>
  <c r="Q13" i="2"/>
  <c r="V73" i="2"/>
  <c r="W73" i="2" s="1"/>
  <c r="U72" i="2"/>
  <c r="Q72" i="2"/>
  <c r="V55" i="2"/>
  <c r="W55" i="2" s="1"/>
  <c r="U54" i="2"/>
  <c r="Q54" i="2"/>
  <c r="V31" i="2"/>
  <c r="W31" i="2" s="1"/>
  <c r="U30" i="2"/>
  <c r="Q30" i="2"/>
  <c r="V19" i="2"/>
  <c r="W19" i="2" s="1"/>
  <c r="U18" i="2"/>
  <c r="Q18" i="2"/>
  <c r="V42" i="2"/>
  <c r="W42" i="2" s="1"/>
  <c r="U41" i="2"/>
  <c r="Q41" i="2"/>
  <c r="V6" i="2"/>
  <c r="W6" i="2" s="1"/>
  <c r="O77" i="2"/>
  <c r="O76" i="2"/>
  <c r="O80" i="2"/>
  <c r="O81" i="2" s="1"/>
  <c r="O78" i="2"/>
  <c r="O79" i="2"/>
  <c r="V68" i="2"/>
  <c r="W68" i="2" s="1"/>
  <c r="U67" i="2"/>
  <c r="Q67" i="2"/>
  <c r="V44" i="2"/>
  <c r="W44" i="2" s="1"/>
  <c r="U43" i="2"/>
  <c r="Q43" i="2"/>
  <c r="V20" i="2"/>
  <c r="W20" i="2" s="1"/>
  <c r="U19" i="2"/>
  <c r="Q19" i="2"/>
  <c r="V61" i="2"/>
  <c r="W61" i="2" s="1"/>
  <c r="U60" i="2"/>
  <c r="Q60" i="2"/>
  <c r="V43" i="2"/>
  <c r="W43" i="2" s="1"/>
  <c r="U42" i="2"/>
  <c r="Q42" i="2"/>
  <c r="V60" i="2"/>
  <c r="W60" i="2" s="1"/>
  <c r="U59" i="2"/>
  <c r="Q59" i="2"/>
  <c r="V48" i="2"/>
  <c r="W48" i="2" s="1"/>
  <c r="U47" i="2"/>
  <c r="Q47" i="2"/>
  <c r="V24" i="2"/>
  <c r="W24" i="2" s="1"/>
  <c r="U23" i="2"/>
  <c r="Q23" i="2"/>
  <c r="V12" i="2"/>
  <c r="W12" i="2" s="1"/>
  <c r="U11" i="2"/>
  <c r="Q11" i="2"/>
  <c r="P39" i="2"/>
  <c r="V71" i="2"/>
  <c r="W71" i="2" s="1"/>
  <c r="U70" i="2"/>
  <c r="Q70" i="2"/>
  <c r="V59" i="2"/>
  <c r="W59" i="2" s="1"/>
  <c r="U58" i="2"/>
  <c r="Q58" i="2"/>
  <c r="V53" i="2"/>
  <c r="W53" i="2" s="1"/>
  <c r="U52" i="2"/>
  <c r="Q52" i="2"/>
  <c r="V47" i="2"/>
  <c r="W47" i="2" s="1"/>
  <c r="U46" i="2"/>
  <c r="Q46" i="2"/>
  <c r="V41" i="2"/>
  <c r="W41" i="2" s="1"/>
  <c r="U40" i="2"/>
  <c r="Q40" i="2"/>
  <c r="V35" i="2"/>
  <c r="W35" i="2" s="1"/>
  <c r="U34" i="2"/>
  <c r="Q34" i="2"/>
  <c r="V29" i="2"/>
  <c r="W29" i="2" s="1"/>
  <c r="U28" i="2"/>
  <c r="Q28" i="2"/>
  <c r="V23" i="2"/>
  <c r="W23" i="2" s="1"/>
  <c r="U22" i="2"/>
  <c r="Q22" i="2"/>
  <c r="V17" i="2"/>
  <c r="W17" i="2" s="1"/>
  <c r="U16" i="2"/>
  <c r="Q16" i="2"/>
  <c r="V11" i="2"/>
  <c r="W11" i="2" s="1"/>
  <c r="U10" i="2"/>
  <c r="Q10" i="2"/>
  <c r="P74" i="2"/>
  <c r="P62" i="2"/>
  <c r="P56" i="2"/>
  <c r="P44" i="2"/>
  <c r="P32" i="2"/>
  <c r="P20" i="2"/>
  <c r="V50" i="2"/>
  <c r="W50" i="2" s="1"/>
  <c r="U49" i="2"/>
  <c r="Q49" i="2"/>
  <c r="V26" i="2"/>
  <c r="W26" i="2" s="1"/>
  <c r="U25" i="2"/>
  <c r="Q25" i="2"/>
  <c r="V67" i="2"/>
  <c r="W67" i="2" s="1"/>
  <c r="U66" i="2"/>
  <c r="Q66" i="2"/>
  <c r="V49" i="2"/>
  <c r="W49" i="2" s="1"/>
  <c r="U48" i="2"/>
  <c r="Q48" i="2"/>
  <c r="V37" i="2"/>
  <c r="W37" i="2" s="1"/>
  <c r="U36" i="2"/>
  <c r="Q36" i="2"/>
  <c r="V25" i="2"/>
  <c r="W25" i="2" s="1"/>
  <c r="U24" i="2"/>
  <c r="Q24" i="2"/>
  <c r="V13" i="2"/>
  <c r="W13" i="2" s="1"/>
  <c r="U12" i="2"/>
  <c r="Q12" i="2"/>
  <c r="V7" i="2"/>
  <c r="W7" i="2" s="1"/>
  <c r="U6" i="2"/>
  <c r="Q6" i="2"/>
  <c r="V72" i="2"/>
  <c r="W72" i="2" s="1"/>
  <c r="U71" i="2"/>
  <c r="Q71" i="2"/>
  <c r="V54" i="2"/>
  <c r="W54" i="2" s="1"/>
  <c r="U53" i="2"/>
  <c r="Q53" i="2"/>
  <c r="V30" i="2"/>
  <c r="W30" i="2" s="1"/>
  <c r="U29" i="2"/>
  <c r="Q29" i="2"/>
  <c r="V18" i="2"/>
  <c r="W18" i="2" s="1"/>
  <c r="U17" i="2"/>
  <c r="Q17" i="2"/>
  <c r="P63" i="2"/>
  <c r="P45" i="2"/>
  <c r="P15" i="2"/>
  <c r="V64" i="2"/>
  <c r="W64" i="2" s="1"/>
  <c r="U63" i="2"/>
  <c r="Q63" i="2"/>
  <c r="V52" i="2"/>
  <c r="W52" i="2" s="1"/>
  <c r="U51" i="2"/>
  <c r="Q51" i="2"/>
  <c r="V40" i="2"/>
  <c r="W40" i="2" s="1"/>
  <c r="U39" i="2"/>
  <c r="Q39" i="2"/>
  <c r="V28" i="2"/>
  <c r="W28" i="2" s="1"/>
  <c r="U27" i="2"/>
  <c r="Q27" i="2"/>
  <c r="V22" i="2"/>
  <c r="W22" i="2" s="1"/>
  <c r="U21" i="2"/>
  <c r="Q21" i="2"/>
  <c r="V16" i="2"/>
  <c r="W16" i="2" s="1"/>
  <c r="U15" i="2"/>
  <c r="Q15" i="2"/>
  <c r="V10" i="2"/>
  <c r="W10" i="2" s="1"/>
  <c r="U9" i="2"/>
  <c r="Q9" i="2"/>
  <c r="P73" i="2"/>
  <c r="P61" i="2"/>
  <c r="P55" i="2"/>
  <c r="P49" i="2"/>
  <c r="P43" i="2"/>
  <c r="P31" i="2"/>
  <c r="P25" i="2"/>
  <c r="P19" i="2"/>
  <c r="P13" i="2"/>
  <c r="P7" i="2"/>
  <c r="V74" i="2"/>
  <c r="W74" i="2" s="1"/>
  <c r="U73" i="2"/>
  <c r="Q73" i="2"/>
  <c r="V56" i="2"/>
  <c r="W56" i="2" s="1"/>
  <c r="U55" i="2"/>
  <c r="Q55" i="2"/>
  <c r="V32" i="2"/>
  <c r="W32" i="2" s="1"/>
  <c r="U31" i="2"/>
  <c r="Q31" i="2"/>
  <c r="V8" i="2"/>
  <c r="W8" i="2" s="1"/>
  <c r="U7" i="2"/>
  <c r="Q7" i="2"/>
  <c r="V66" i="2"/>
  <c r="W66" i="2" s="1"/>
  <c r="U65" i="2"/>
  <c r="Q65" i="2"/>
  <c r="V36" i="2"/>
  <c r="W36" i="2" s="1"/>
  <c r="U35" i="2"/>
  <c r="Q35" i="2"/>
  <c r="P69" i="2"/>
  <c r="P51" i="2"/>
  <c r="P21" i="2"/>
  <c r="V65" i="2"/>
  <c r="W65" i="2" s="1"/>
  <c r="U64" i="2"/>
  <c r="Q64" i="2"/>
  <c r="V70" i="2"/>
  <c r="W70" i="2" s="1"/>
  <c r="U69" i="2"/>
  <c r="Q69" i="2"/>
  <c r="V58" i="2"/>
  <c r="W58" i="2" s="1"/>
  <c r="U57" i="2"/>
  <c r="Q57" i="2"/>
  <c r="V46" i="2"/>
  <c r="W46" i="2" s="1"/>
  <c r="U45" i="2"/>
  <c r="Q45" i="2"/>
  <c r="V34" i="2"/>
  <c r="W34" i="2" s="1"/>
  <c r="U33" i="2"/>
  <c r="Q33" i="2"/>
  <c r="U74" i="2"/>
  <c r="Q74" i="2"/>
  <c r="V69" i="2"/>
  <c r="W69" i="2" s="1"/>
  <c r="U68" i="2"/>
  <c r="Q68" i="2"/>
  <c r="V63" i="2"/>
  <c r="W63" i="2" s="1"/>
  <c r="U62" i="2"/>
  <c r="Q62" i="2"/>
  <c r="V57" i="2"/>
  <c r="W57" i="2" s="1"/>
  <c r="U56" i="2"/>
  <c r="Q56" i="2"/>
  <c r="V51" i="2"/>
  <c r="W51" i="2" s="1"/>
  <c r="U50" i="2"/>
  <c r="Q50" i="2"/>
  <c r="V45" i="2"/>
  <c r="W45" i="2" s="1"/>
  <c r="U44" i="2"/>
  <c r="Q44" i="2"/>
  <c r="V39" i="2"/>
  <c r="W39" i="2" s="1"/>
  <c r="U38" i="2"/>
  <c r="Q38" i="2"/>
  <c r="V33" i="2"/>
  <c r="W33" i="2" s="1"/>
  <c r="U32" i="2"/>
  <c r="Q32" i="2"/>
  <c r="V27" i="2"/>
  <c r="W27" i="2" s="1"/>
  <c r="U26" i="2"/>
  <c r="Q26" i="2"/>
  <c r="V21" i="2"/>
  <c r="W21" i="2" s="1"/>
  <c r="U20" i="2"/>
  <c r="Q20" i="2"/>
  <c r="V15" i="2"/>
  <c r="W15" i="2" s="1"/>
  <c r="U14" i="2"/>
  <c r="Q14" i="2"/>
  <c r="V9" i="2"/>
  <c r="W9" i="2" s="1"/>
  <c r="U8" i="2"/>
  <c r="Q8" i="2"/>
  <c r="P72" i="2"/>
  <c r="P66" i="2"/>
  <c r="P60" i="2"/>
  <c r="P54" i="2"/>
  <c r="P48" i="2"/>
  <c r="P42" i="2"/>
  <c r="P36" i="2"/>
  <c r="P30" i="2"/>
  <c r="P24" i="2"/>
  <c r="P18" i="2"/>
  <c r="P12" i="2"/>
  <c r="I80" i="2"/>
  <c r="M15" i="2" s="1"/>
  <c r="N15" i="2" s="1"/>
  <c r="I79" i="2"/>
  <c r="I78" i="2"/>
  <c r="I77" i="2"/>
  <c r="I76" i="2"/>
  <c r="L5" i="2"/>
  <c r="M5" i="2" s="1"/>
  <c r="N5" i="2" s="1"/>
  <c r="L6" i="2"/>
  <c r="M6" i="2" s="1"/>
  <c r="N6" i="2" s="1"/>
  <c r="L7" i="2"/>
  <c r="M7" i="2" s="1"/>
  <c r="N7" i="2" s="1"/>
  <c r="L8" i="2"/>
  <c r="M8" i="2" s="1"/>
  <c r="N8" i="2" s="1"/>
  <c r="L9" i="2"/>
  <c r="L10" i="2"/>
  <c r="L11" i="2"/>
  <c r="M11" i="2" s="1"/>
  <c r="N11" i="2" s="1"/>
  <c r="L12" i="2"/>
  <c r="M12" i="2" s="1"/>
  <c r="N12" i="2" s="1"/>
  <c r="L13" i="2"/>
  <c r="M13" i="2" s="1"/>
  <c r="N13" i="2" s="1"/>
  <c r="L14" i="2"/>
  <c r="M14" i="2" s="1"/>
  <c r="N14" i="2" s="1"/>
  <c r="L15" i="2"/>
  <c r="L16" i="2"/>
  <c r="L17" i="2"/>
  <c r="M17" i="2" s="1"/>
  <c r="N17" i="2" s="1"/>
  <c r="L18" i="2"/>
  <c r="M18" i="2" s="1"/>
  <c r="N18" i="2" s="1"/>
  <c r="L19" i="2"/>
  <c r="M19" i="2" s="1"/>
  <c r="N19" i="2" s="1"/>
  <c r="L20" i="2"/>
  <c r="M20" i="2" s="1"/>
  <c r="N20" i="2" s="1"/>
  <c r="L21" i="2"/>
  <c r="L22" i="2"/>
  <c r="L23" i="2"/>
  <c r="M23" i="2" s="1"/>
  <c r="N23" i="2" s="1"/>
  <c r="L24" i="2"/>
  <c r="M24" i="2" s="1"/>
  <c r="N24" i="2" s="1"/>
  <c r="L25" i="2"/>
  <c r="M25" i="2" s="1"/>
  <c r="N25" i="2" s="1"/>
  <c r="L26" i="2"/>
  <c r="M26" i="2" s="1"/>
  <c r="N26" i="2" s="1"/>
  <c r="L27" i="2"/>
  <c r="L28" i="2"/>
  <c r="L29" i="2"/>
  <c r="M29" i="2" s="1"/>
  <c r="N29" i="2" s="1"/>
  <c r="L30" i="2"/>
  <c r="M30" i="2" s="1"/>
  <c r="N30" i="2" s="1"/>
  <c r="L31" i="2"/>
  <c r="M31" i="2" s="1"/>
  <c r="N31" i="2" s="1"/>
  <c r="L32" i="2"/>
  <c r="M32" i="2" s="1"/>
  <c r="N32" i="2" s="1"/>
  <c r="L33" i="2"/>
  <c r="L34" i="2"/>
  <c r="L35" i="2"/>
  <c r="M35" i="2" s="1"/>
  <c r="N35" i="2" s="1"/>
  <c r="L36" i="2"/>
  <c r="M36" i="2" s="1"/>
  <c r="N36" i="2" s="1"/>
  <c r="L37" i="2"/>
  <c r="M37" i="2" s="1"/>
  <c r="N37" i="2" s="1"/>
  <c r="L38" i="2"/>
  <c r="M38" i="2" s="1"/>
  <c r="N38" i="2" s="1"/>
  <c r="L39" i="2"/>
  <c r="L40" i="2"/>
  <c r="L41" i="2"/>
  <c r="M41" i="2" s="1"/>
  <c r="N41" i="2" s="1"/>
  <c r="L42" i="2"/>
  <c r="M42" i="2" s="1"/>
  <c r="N42" i="2" s="1"/>
  <c r="L43" i="2"/>
  <c r="M43" i="2" s="1"/>
  <c r="N43" i="2" s="1"/>
  <c r="L44" i="2"/>
  <c r="M44" i="2" s="1"/>
  <c r="N44" i="2" s="1"/>
  <c r="L45" i="2"/>
  <c r="L46" i="2"/>
  <c r="L47" i="2"/>
  <c r="M47" i="2" s="1"/>
  <c r="N47" i="2" s="1"/>
  <c r="L48" i="2"/>
  <c r="M48" i="2" s="1"/>
  <c r="N48" i="2" s="1"/>
  <c r="L49" i="2"/>
  <c r="M49" i="2" s="1"/>
  <c r="N49" i="2" s="1"/>
  <c r="L50" i="2"/>
  <c r="M50" i="2" s="1"/>
  <c r="N50" i="2" s="1"/>
  <c r="L51" i="2"/>
  <c r="L52" i="2"/>
  <c r="L53" i="2"/>
  <c r="M53" i="2" s="1"/>
  <c r="N53" i="2" s="1"/>
  <c r="L54" i="2"/>
  <c r="M54" i="2" s="1"/>
  <c r="N54" i="2" s="1"/>
  <c r="L55" i="2"/>
  <c r="M55" i="2" s="1"/>
  <c r="N55" i="2" s="1"/>
  <c r="L56" i="2"/>
  <c r="M56" i="2" s="1"/>
  <c r="N56" i="2" s="1"/>
  <c r="L57" i="2"/>
  <c r="L58" i="2"/>
  <c r="L59" i="2"/>
  <c r="M59" i="2" s="1"/>
  <c r="N59" i="2" s="1"/>
  <c r="L60" i="2"/>
  <c r="M60" i="2" s="1"/>
  <c r="N60" i="2" s="1"/>
  <c r="L61" i="2"/>
  <c r="M61" i="2" s="1"/>
  <c r="N61" i="2" s="1"/>
  <c r="L62" i="2"/>
  <c r="M62" i="2" s="1"/>
  <c r="N62" i="2" s="1"/>
  <c r="L63" i="2"/>
  <c r="L64" i="2"/>
  <c r="L65" i="2"/>
  <c r="M65" i="2" s="1"/>
  <c r="N65" i="2" s="1"/>
  <c r="L66" i="2"/>
  <c r="M66" i="2" s="1"/>
  <c r="N66" i="2" s="1"/>
  <c r="L67" i="2"/>
  <c r="M67" i="2" s="1"/>
  <c r="N67" i="2" s="1"/>
  <c r="L68" i="2"/>
  <c r="M68" i="2" s="1"/>
  <c r="N68" i="2" s="1"/>
  <c r="L69" i="2"/>
  <c r="L70" i="2"/>
  <c r="L71" i="2"/>
  <c r="M71" i="2" s="1"/>
  <c r="N71" i="2" s="1"/>
  <c r="L72" i="2"/>
  <c r="M72" i="2" s="1"/>
  <c r="N72" i="2" s="1"/>
  <c r="L73" i="2"/>
  <c r="M73" i="2" s="1"/>
  <c r="N73" i="2" s="1"/>
  <c r="L74" i="2"/>
  <c r="M74" i="2" s="1"/>
  <c r="N74" i="2" s="1"/>
  <c r="L4" i="2"/>
  <c r="J3" i="1"/>
  <c r="J4" i="1" s="1"/>
  <c r="M52" i="2" l="1"/>
  <c r="N52" i="2" s="1"/>
  <c r="M40" i="2"/>
  <c r="N40" i="2" s="1"/>
  <c r="M10" i="2"/>
  <c r="N10" i="2" s="1"/>
  <c r="T60" i="2"/>
  <c r="R60" i="2"/>
  <c r="S60" i="2" s="1"/>
  <c r="T43" i="2"/>
  <c r="R43" i="2"/>
  <c r="S43" i="2" s="1"/>
  <c r="T72" i="2"/>
  <c r="R72" i="2"/>
  <c r="S72" i="2" s="1"/>
  <c r="M63" i="2"/>
  <c r="N63" i="2" s="1"/>
  <c r="M45" i="2"/>
  <c r="N45" i="2" s="1"/>
  <c r="M27" i="2"/>
  <c r="N27" i="2" s="1"/>
  <c r="T69" i="2"/>
  <c r="R69" i="2"/>
  <c r="S69" i="2" s="1"/>
  <c r="T14" i="2"/>
  <c r="R14" i="2"/>
  <c r="S14" i="2" s="1"/>
  <c r="T26" i="2"/>
  <c r="R26" i="2"/>
  <c r="S26" i="2" s="1"/>
  <c r="T38" i="2"/>
  <c r="R38" i="2"/>
  <c r="S38" i="2" s="1"/>
  <c r="T50" i="2"/>
  <c r="R50" i="2"/>
  <c r="S50" i="2" s="1"/>
  <c r="T62" i="2"/>
  <c r="R62" i="2"/>
  <c r="S62" i="2" s="1"/>
  <c r="T74" i="2"/>
  <c r="R74" i="2"/>
  <c r="S74" i="2" s="1"/>
  <c r="T9" i="2"/>
  <c r="R9" i="2"/>
  <c r="S9" i="2" s="1"/>
  <c r="T21" i="2"/>
  <c r="R21" i="2"/>
  <c r="S21" i="2" s="1"/>
  <c r="T39" i="2"/>
  <c r="R39" i="2"/>
  <c r="S39" i="2" s="1"/>
  <c r="T63" i="2"/>
  <c r="R63" i="2"/>
  <c r="S63" i="2" s="1"/>
  <c r="T17" i="2"/>
  <c r="R17" i="2"/>
  <c r="S17" i="2" s="1"/>
  <c r="T53" i="2"/>
  <c r="R53" i="2"/>
  <c r="S53" i="2" s="1"/>
  <c r="T6" i="2"/>
  <c r="R6" i="2"/>
  <c r="S6" i="2" s="1"/>
  <c r="T24" i="2"/>
  <c r="R24" i="2"/>
  <c r="S24" i="2" s="1"/>
  <c r="T48" i="2"/>
  <c r="R48" i="2"/>
  <c r="S48" i="2" s="1"/>
  <c r="T25" i="2"/>
  <c r="R25" i="2"/>
  <c r="S25" i="2" s="1"/>
  <c r="T10" i="2"/>
  <c r="R10" i="2"/>
  <c r="S10" i="2" s="1"/>
  <c r="T22" i="2"/>
  <c r="R22" i="2"/>
  <c r="S22" i="2" s="1"/>
  <c r="T34" i="2"/>
  <c r="R34" i="2"/>
  <c r="S34" i="2" s="1"/>
  <c r="T46" i="2"/>
  <c r="R46" i="2"/>
  <c r="S46" i="2" s="1"/>
  <c r="T58" i="2"/>
  <c r="R58" i="2"/>
  <c r="S58" i="2" s="1"/>
  <c r="M70" i="2"/>
  <c r="N70" i="2" s="1"/>
  <c r="M46" i="2"/>
  <c r="N46" i="2" s="1"/>
  <c r="M34" i="2"/>
  <c r="N34" i="2" s="1"/>
  <c r="M16" i="2"/>
  <c r="N16" i="2" s="1"/>
  <c r="M4" i="2"/>
  <c r="N4" i="2" s="1"/>
  <c r="T37" i="2"/>
  <c r="R37" i="2"/>
  <c r="S37" i="2" s="1"/>
  <c r="M57" i="2"/>
  <c r="N57" i="2" s="1"/>
  <c r="M39" i="2"/>
  <c r="N39" i="2" s="1"/>
  <c r="M21" i="2"/>
  <c r="N21" i="2" s="1"/>
  <c r="T45" i="2"/>
  <c r="R45" i="2"/>
  <c r="S45" i="2" s="1"/>
  <c r="U76" i="2"/>
  <c r="T11" i="2"/>
  <c r="R11" i="2"/>
  <c r="S11" i="2" s="1"/>
  <c r="T47" i="2"/>
  <c r="R47" i="2"/>
  <c r="S47" i="2" s="1"/>
  <c r="T42" i="2"/>
  <c r="R42" i="2"/>
  <c r="S42" i="2" s="1"/>
  <c r="T19" i="2"/>
  <c r="R19" i="2"/>
  <c r="S19" i="2" s="1"/>
  <c r="T67" i="2"/>
  <c r="R67" i="2"/>
  <c r="S67" i="2" s="1"/>
  <c r="T18" i="2"/>
  <c r="R18" i="2"/>
  <c r="S18" i="2" s="1"/>
  <c r="T54" i="2"/>
  <c r="R54" i="2"/>
  <c r="S54" i="2" s="1"/>
  <c r="T13" i="2"/>
  <c r="R13" i="2"/>
  <c r="S13" i="2" s="1"/>
  <c r="T61" i="2"/>
  <c r="R61" i="2"/>
  <c r="S61" i="2" s="1"/>
  <c r="M58" i="2"/>
  <c r="N58" i="2" s="1"/>
  <c r="M22" i="2"/>
  <c r="N22" i="2" s="1"/>
  <c r="T23" i="2"/>
  <c r="R23" i="2"/>
  <c r="S23" i="2" s="1"/>
  <c r="T30" i="2"/>
  <c r="R30" i="2"/>
  <c r="S30" i="2" s="1"/>
  <c r="M69" i="2"/>
  <c r="N69" i="2" s="1"/>
  <c r="M9" i="2"/>
  <c r="N9" i="2" s="1"/>
  <c r="T73" i="2"/>
  <c r="R73" i="2"/>
  <c r="S73" i="2" s="1"/>
  <c r="T33" i="2"/>
  <c r="R33" i="2"/>
  <c r="S33" i="2" s="1"/>
  <c r="T57" i="2"/>
  <c r="R57" i="2"/>
  <c r="S57" i="2" s="1"/>
  <c r="T64" i="2"/>
  <c r="R64" i="2"/>
  <c r="S64" i="2" s="1"/>
  <c r="T35" i="2"/>
  <c r="R35" i="2"/>
  <c r="S35" i="2" s="1"/>
  <c r="T7" i="2"/>
  <c r="R7" i="2"/>
  <c r="S7" i="2" s="1"/>
  <c r="T55" i="2"/>
  <c r="R55" i="2"/>
  <c r="S55" i="2" s="1"/>
  <c r="M64" i="2"/>
  <c r="N64" i="2" s="1"/>
  <c r="M28" i="2"/>
  <c r="N28" i="2" s="1"/>
  <c r="T59" i="2"/>
  <c r="R59" i="2"/>
  <c r="S59" i="2" s="1"/>
  <c r="T41" i="2"/>
  <c r="R41" i="2"/>
  <c r="S41" i="2" s="1"/>
  <c r="I81" i="2"/>
  <c r="M51" i="2"/>
  <c r="N51" i="2" s="1"/>
  <c r="M33" i="2"/>
  <c r="N33" i="2" s="1"/>
  <c r="T65" i="2"/>
  <c r="R65" i="2"/>
  <c r="S65" i="2" s="1"/>
  <c r="T31" i="2"/>
  <c r="R31" i="2"/>
  <c r="S31" i="2" s="1"/>
  <c r="T8" i="2"/>
  <c r="R8" i="2"/>
  <c r="S8" i="2" s="1"/>
  <c r="T20" i="2"/>
  <c r="R20" i="2"/>
  <c r="S20" i="2" s="1"/>
  <c r="T32" i="2"/>
  <c r="R32" i="2"/>
  <c r="S32" i="2" s="1"/>
  <c r="T44" i="2"/>
  <c r="R44" i="2"/>
  <c r="S44" i="2" s="1"/>
  <c r="T56" i="2"/>
  <c r="R56" i="2"/>
  <c r="S56" i="2" s="1"/>
  <c r="T68" i="2"/>
  <c r="R68" i="2"/>
  <c r="S68" i="2" s="1"/>
  <c r="T15" i="2"/>
  <c r="R15" i="2"/>
  <c r="S15" i="2" s="1"/>
  <c r="T27" i="2"/>
  <c r="R27" i="2"/>
  <c r="S27" i="2" s="1"/>
  <c r="T51" i="2"/>
  <c r="R51" i="2"/>
  <c r="S51" i="2" s="1"/>
  <c r="T29" i="2"/>
  <c r="R29" i="2"/>
  <c r="S29" i="2" s="1"/>
  <c r="T71" i="2"/>
  <c r="R71" i="2"/>
  <c r="S71" i="2" s="1"/>
  <c r="T12" i="2"/>
  <c r="R12" i="2"/>
  <c r="S12" i="2" s="1"/>
  <c r="T36" i="2"/>
  <c r="R36" i="2"/>
  <c r="S36" i="2" s="1"/>
  <c r="T66" i="2"/>
  <c r="R66" i="2"/>
  <c r="S66" i="2" s="1"/>
  <c r="T49" i="2"/>
  <c r="R49" i="2"/>
  <c r="S49" i="2" s="1"/>
  <c r="T16" i="2"/>
  <c r="R16" i="2"/>
  <c r="S16" i="2" s="1"/>
  <c r="T28" i="2"/>
  <c r="R28" i="2"/>
  <c r="S28" i="2" s="1"/>
  <c r="T40" i="2"/>
  <c r="R40" i="2"/>
  <c r="S40" i="2" s="1"/>
  <c r="T52" i="2"/>
  <c r="R52" i="2"/>
  <c r="S52" i="2" s="1"/>
  <c r="T70" i="2"/>
  <c r="R70" i="2"/>
  <c r="S70" i="2" s="1"/>
  <c r="W75" i="2"/>
  <c r="K4" i="1"/>
  <c r="J5" i="1"/>
  <c r="K3" i="1"/>
  <c r="J6" i="1" l="1"/>
  <c r="K5" i="1"/>
  <c r="J7" i="1" l="1"/>
  <c r="K6" i="1"/>
  <c r="J8" i="1" l="1"/>
  <c r="K7" i="1"/>
  <c r="J9" i="1" l="1"/>
  <c r="K8" i="1"/>
  <c r="J10" i="1" l="1"/>
  <c r="K9" i="1"/>
  <c r="J11" i="1" l="1"/>
  <c r="K10" i="1"/>
  <c r="J12" i="1" l="1"/>
  <c r="K11" i="1"/>
  <c r="J13" i="1" l="1"/>
  <c r="K12" i="1"/>
  <c r="J14" i="1" l="1"/>
  <c r="K13" i="1"/>
  <c r="J15" i="1" l="1"/>
  <c r="K14" i="1"/>
  <c r="J16" i="1" l="1"/>
  <c r="K15" i="1"/>
  <c r="J17" i="1" l="1"/>
  <c r="K16" i="1"/>
  <c r="J18" i="1" l="1"/>
  <c r="K17" i="1"/>
  <c r="J19" i="1" l="1"/>
  <c r="K18" i="1"/>
  <c r="J20" i="1" l="1"/>
  <c r="K19" i="1"/>
  <c r="J21" i="1" l="1"/>
  <c r="K20" i="1"/>
  <c r="J22" i="1" l="1"/>
  <c r="K21" i="1"/>
  <c r="J23" i="1" l="1"/>
  <c r="K22" i="1"/>
  <c r="J24" i="1" l="1"/>
  <c r="K23" i="1"/>
  <c r="J25" i="1" l="1"/>
  <c r="K24" i="1"/>
  <c r="J26" i="1" l="1"/>
  <c r="K25" i="1"/>
  <c r="J27" i="1" l="1"/>
  <c r="K26" i="1"/>
  <c r="J28" i="1" l="1"/>
  <c r="K27" i="1"/>
  <c r="J29" i="1" l="1"/>
  <c r="K28" i="1"/>
  <c r="J30" i="1" l="1"/>
  <c r="K29" i="1"/>
  <c r="J31" i="1" l="1"/>
  <c r="K30" i="1"/>
  <c r="J32" i="1" l="1"/>
  <c r="K31" i="1"/>
  <c r="J33" i="1" l="1"/>
  <c r="K32" i="1"/>
  <c r="J34" i="1" l="1"/>
  <c r="K33" i="1"/>
  <c r="J35" i="1" l="1"/>
  <c r="K34" i="1"/>
  <c r="J36" i="1" l="1"/>
  <c r="K35" i="1"/>
  <c r="J37" i="1" l="1"/>
  <c r="K36" i="1"/>
  <c r="J38" i="1" l="1"/>
  <c r="K37" i="1"/>
  <c r="J39" i="1" l="1"/>
  <c r="K38" i="1"/>
  <c r="J40" i="1" l="1"/>
  <c r="K39" i="1"/>
  <c r="J41" i="1" l="1"/>
  <c r="K40" i="1"/>
  <c r="J42" i="1" l="1"/>
  <c r="K41" i="1"/>
  <c r="J43" i="1" l="1"/>
  <c r="K42" i="1"/>
  <c r="J44" i="1" l="1"/>
  <c r="K43" i="1"/>
  <c r="J45" i="1" l="1"/>
  <c r="K44" i="1"/>
  <c r="J46" i="1" l="1"/>
  <c r="K45" i="1"/>
  <c r="J47" i="1" l="1"/>
  <c r="K46" i="1"/>
  <c r="J48" i="1" l="1"/>
  <c r="K47" i="1"/>
  <c r="J49" i="1" l="1"/>
  <c r="K48" i="1"/>
  <c r="J50" i="1" l="1"/>
  <c r="K49" i="1"/>
  <c r="J51" i="1" l="1"/>
  <c r="K50" i="1"/>
  <c r="J52" i="1" l="1"/>
  <c r="K51" i="1"/>
  <c r="J53" i="1" l="1"/>
  <c r="K52" i="1"/>
  <c r="J54" i="1" l="1"/>
  <c r="K53" i="1"/>
  <c r="J55" i="1" l="1"/>
  <c r="K54" i="1"/>
  <c r="J56" i="1" l="1"/>
  <c r="K55" i="1"/>
  <c r="J57" i="1" l="1"/>
  <c r="K56" i="1"/>
  <c r="J58" i="1" l="1"/>
  <c r="K57" i="1"/>
  <c r="J59" i="1" l="1"/>
  <c r="K58" i="1"/>
  <c r="J60" i="1" l="1"/>
  <c r="K59" i="1"/>
  <c r="J61" i="1" l="1"/>
  <c r="K60" i="1"/>
  <c r="J62" i="1" l="1"/>
  <c r="K61" i="1"/>
  <c r="J63" i="1" l="1"/>
  <c r="K62" i="1"/>
  <c r="J64" i="1" l="1"/>
  <c r="K63" i="1"/>
  <c r="J65" i="1" l="1"/>
  <c r="K64" i="1"/>
  <c r="J66" i="1" l="1"/>
  <c r="K65" i="1"/>
  <c r="J67" i="1" l="1"/>
  <c r="K66" i="1"/>
  <c r="J68" i="1" l="1"/>
  <c r="K67" i="1"/>
  <c r="J69" i="1" l="1"/>
  <c r="K68" i="1"/>
  <c r="J70" i="1" l="1"/>
  <c r="K69" i="1"/>
  <c r="J71" i="1" l="1"/>
  <c r="K70" i="1"/>
  <c r="J72" i="1" l="1"/>
  <c r="K71" i="1"/>
  <c r="J73" i="1" l="1"/>
  <c r="K72" i="1"/>
  <c r="J74" i="1" l="1"/>
  <c r="K73" i="1"/>
  <c r="J75" i="1" l="1"/>
  <c r="K74" i="1"/>
  <c r="J76" i="1" l="1"/>
  <c r="K75" i="1"/>
  <c r="J77" i="1" l="1"/>
  <c r="K76" i="1"/>
  <c r="J78" i="1" l="1"/>
  <c r="K77" i="1"/>
  <c r="J79" i="1" l="1"/>
  <c r="K78" i="1"/>
  <c r="J80" i="1" l="1"/>
  <c r="K79" i="1"/>
  <c r="J81" i="1" l="1"/>
  <c r="K80" i="1"/>
  <c r="J82" i="1" l="1"/>
  <c r="K81" i="1"/>
  <c r="J83" i="1" l="1"/>
  <c r="K82" i="1"/>
  <c r="J84" i="1" l="1"/>
  <c r="K83" i="1"/>
  <c r="J85" i="1" l="1"/>
  <c r="K84" i="1"/>
  <c r="J86" i="1" l="1"/>
  <c r="K85" i="1"/>
  <c r="J87" i="1" l="1"/>
  <c r="K86" i="1"/>
  <c r="J88" i="1" l="1"/>
  <c r="K87" i="1"/>
  <c r="J89" i="1" l="1"/>
  <c r="K88" i="1"/>
  <c r="J90" i="1" l="1"/>
  <c r="K89" i="1"/>
  <c r="J91" i="1" l="1"/>
  <c r="K90" i="1"/>
  <c r="J92" i="1" l="1"/>
  <c r="K91" i="1"/>
  <c r="J93" i="1" l="1"/>
  <c r="K92" i="1"/>
  <c r="J94" i="1" l="1"/>
  <c r="K93" i="1"/>
  <c r="J95" i="1" l="1"/>
  <c r="K94" i="1"/>
  <c r="J96" i="1" l="1"/>
  <c r="K95" i="1"/>
  <c r="J97" i="1" l="1"/>
  <c r="K96" i="1"/>
  <c r="J98" i="1" l="1"/>
  <c r="K97" i="1"/>
  <c r="J99" i="1" l="1"/>
  <c r="K98" i="1"/>
  <c r="J100" i="1" l="1"/>
  <c r="K99" i="1"/>
  <c r="J101" i="1" l="1"/>
  <c r="K101" i="1" s="1"/>
  <c r="K100" i="1"/>
  <c r="I4" i="1" l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3" i="1"/>
  <c r="F101" i="1"/>
  <c r="G101" i="1" s="1"/>
  <c r="E101" i="1"/>
  <c r="D101" i="1"/>
  <c r="F100" i="1"/>
  <c r="G100" i="1" s="1"/>
  <c r="E100" i="1"/>
  <c r="D100" i="1"/>
  <c r="F99" i="1"/>
  <c r="G99" i="1" s="1"/>
  <c r="E99" i="1"/>
  <c r="D99" i="1"/>
  <c r="F98" i="1"/>
  <c r="G98" i="1" s="1"/>
  <c r="E98" i="1"/>
  <c r="D98" i="1"/>
  <c r="F97" i="1"/>
  <c r="G97" i="1" s="1"/>
  <c r="E97" i="1"/>
  <c r="D97" i="1"/>
  <c r="F96" i="1"/>
  <c r="G96" i="1" s="1"/>
  <c r="E96" i="1"/>
  <c r="D96" i="1"/>
  <c r="F95" i="1"/>
  <c r="G95" i="1" s="1"/>
  <c r="E95" i="1"/>
  <c r="D95" i="1"/>
  <c r="F94" i="1"/>
  <c r="G94" i="1" s="1"/>
  <c r="E94" i="1"/>
  <c r="D94" i="1"/>
  <c r="F93" i="1"/>
  <c r="G93" i="1" s="1"/>
  <c r="E93" i="1"/>
  <c r="D93" i="1"/>
  <c r="F92" i="1"/>
  <c r="G92" i="1" s="1"/>
  <c r="E92" i="1"/>
  <c r="D92" i="1"/>
  <c r="F91" i="1"/>
  <c r="G91" i="1" s="1"/>
  <c r="E91" i="1"/>
  <c r="D91" i="1"/>
  <c r="F90" i="1"/>
  <c r="G90" i="1" s="1"/>
  <c r="E90" i="1"/>
  <c r="D90" i="1"/>
  <c r="F89" i="1"/>
  <c r="G89" i="1" s="1"/>
  <c r="E89" i="1"/>
  <c r="D89" i="1"/>
  <c r="F88" i="1"/>
  <c r="G88" i="1" s="1"/>
  <c r="E88" i="1"/>
  <c r="D88" i="1"/>
  <c r="F87" i="1"/>
  <c r="G87" i="1" s="1"/>
  <c r="E87" i="1"/>
  <c r="D87" i="1"/>
  <c r="F86" i="1"/>
  <c r="G86" i="1" s="1"/>
  <c r="E86" i="1"/>
  <c r="D86" i="1"/>
  <c r="F85" i="1"/>
  <c r="G85" i="1" s="1"/>
  <c r="E85" i="1"/>
  <c r="D85" i="1"/>
  <c r="F84" i="1"/>
  <c r="G84" i="1" s="1"/>
  <c r="E84" i="1"/>
  <c r="D84" i="1"/>
  <c r="F83" i="1"/>
  <c r="G83" i="1" s="1"/>
  <c r="E83" i="1"/>
  <c r="D83" i="1"/>
  <c r="F82" i="1"/>
  <c r="G82" i="1" s="1"/>
  <c r="E82" i="1"/>
  <c r="D82" i="1"/>
  <c r="F81" i="1"/>
  <c r="G81" i="1" s="1"/>
  <c r="E81" i="1"/>
  <c r="D81" i="1"/>
  <c r="F80" i="1"/>
  <c r="G80" i="1" s="1"/>
  <c r="E80" i="1"/>
  <c r="D80" i="1"/>
  <c r="F79" i="1"/>
  <c r="G79" i="1" s="1"/>
  <c r="E79" i="1"/>
  <c r="D79" i="1"/>
  <c r="F78" i="1"/>
  <c r="G78" i="1" s="1"/>
  <c r="E78" i="1"/>
  <c r="D78" i="1"/>
  <c r="F77" i="1"/>
  <c r="G77" i="1" s="1"/>
  <c r="E77" i="1"/>
  <c r="D77" i="1"/>
  <c r="F76" i="1"/>
  <c r="G76" i="1" s="1"/>
  <c r="E76" i="1"/>
  <c r="D76" i="1"/>
  <c r="F75" i="1"/>
  <c r="G75" i="1" s="1"/>
  <c r="E75" i="1"/>
  <c r="D75" i="1"/>
  <c r="F74" i="1"/>
  <c r="G74" i="1" s="1"/>
  <c r="E74" i="1"/>
  <c r="D74" i="1"/>
  <c r="F73" i="1"/>
  <c r="G73" i="1" s="1"/>
  <c r="E73" i="1"/>
  <c r="D73" i="1"/>
  <c r="F72" i="1"/>
  <c r="G72" i="1" s="1"/>
  <c r="E72" i="1"/>
  <c r="D72" i="1"/>
  <c r="F71" i="1"/>
  <c r="G71" i="1" s="1"/>
  <c r="E71" i="1"/>
  <c r="D71" i="1"/>
  <c r="F70" i="1"/>
  <c r="G70" i="1" s="1"/>
  <c r="E70" i="1"/>
  <c r="D70" i="1"/>
  <c r="F69" i="1"/>
  <c r="G69" i="1" s="1"/>
  <c r="E69" i="1"/>
  <c r="D69" i="1"/>
  <c r="F68" i="1"/>
  <c r="G68" i="1" s="1"/>
  <c r="E68" i="1"/>
  <c r="D68" i="1"/>
  <c r="F67" i="1"/>
  <c r="G67" i="1" s="1"/>
  <c r="E67" i="1"/>
  <c r="D67" i="1"/>
  <c r="F66" i="1"/>
  <c r="G66" i="1" s="1"/>
  <c r="E66" i="1"/>
  <c r="D66" i="1"/>
  <c r="F65" i="1"/>
  <c r="G65" i="1" s="1"/>
  <c r="E65" i="1"/>
  <c r="D65" i="1"/>
  <c r="F64" i="1"/>
  <c r="G64" i="1" s="1"/>
  <c r="E64" i="1"/>
  <c r="D64" i="1"/>
  <c r="F63" i="1"/>
  <c r="G63" i="1" s="1"/>
  <c r="E63" i="1"/>
  <c r="D63" i="1"/>
  <c r="F62" i="1"/>
  <c r="G62" i="1" s="1"/>
  <c r="E62" i="1"/>
  <c r="D62" i="1"/>
  <c r="F61" i="1"/>
  <c r="G61" i="1" s="1"/>
  <c r="E61" i="1"/>
  <c r="D61" i="1"/>
  <c r="F60" i="1"/>
  <c r="G60" i="1" s="1"/>
  <c r="E60" i="1"/>
  <c r="D60" i="1"/>
  <c r="F59" i="1"/>
  <c r="G59" i="1" s="1"/>
  <c r="E59" i="1"/>
  <c r="D59" i="1"/>
  <c r="F58" i="1"/>
  <c r="G58" i="1" s="1"/>
  <c r="E58" i="1"/>
  <c r="D58" i="1"/>
  <c r="F57" i="1"/>
  <c r="G57" i="1" s="1"/>
  <c r="E57" i="1"/>
  <c r="D57" i="1"/>
  <c r="F56" i="1"/>
  <c r="G56" i="1" s="1"/>
  <c r="E56" i="1"/>
  <c r="D56" i="1"/>
  <c r="F55" i="1"/>
  <c r="G55" i="1" s="1"/>
  <c r="E55" i="1"/>
  <c r="D55" i="1"/>
  <c r="F54" i="1"/>
  <c r="G54" i="1" s="1"/>
  <c r="E54" i="1"/>
  <c r="D54" i="1"/>
  <c r="F53" i="1"/>
  <c r="G53" i="1" s="1"/>
  <c r="E53" i="1"/>
  <c r="D53" i="1"/>
  <c r="F52" i="1"/>
  <c r="G52" i="1" s="1"/>
  <c r="E52" i="1"/>
  <c r="D52" i="1"/>
  <c r="F51" i="1"/>
  <c r="G51" i="1" s="1"/>
  <c r="E51" i="1"/>
  <c r="D51" i="1"/>
  <c r="F50" i="1"/>
  <c r="G50" i="1" s="1"/>
  <c r="E50" i="1"/>
  <c r="D50" i="1"/>
  <c r="F49" i="1"/>
  <c r="G49" i="1" s="1"/>
  <c r="E49" i="1"/>
  <c r="D49" i="1"/>
  <c r="F48" i="1"/>
  <c r="G48" i="1" s="1"/>
  <c r="E48" i="1"/>
  <c r="D48" i="1"/>
  <c r="F47" i="1"/>
  <c r="G47" i="1" s="1"/>
  <c r="E47" i="1"/>
  <c r="D47" i="1"/>
  <c r="F46" i="1"/>
  <c r="G46" i="1" s="1"/>
  <c r="E46" i="1"/>
  <c r="D46" i="1"/>
  <c r="F45" i="1"/>
  <c r="G45" i="1" s="1"/>
  <c r="E45" i="1"/>
  <c r="D45" i="1"/>
  <c r="F44" i="1"/>
  <c r="G44" i="1" s="1"/>
  <c r="E44" i="1"/>
  <c r="D44" i="1"/>
  <c r="F43" i="1"/>
  <c r="G43" i="1" s="1"/>
  <c r="E43" i="1"/>
  <c r="D43" i="1"/>
  <c r="F42" i="1"/>
  <c r="G42" i="1" s="1"/>
  <c r="E42" i="1"/>
  <c r="D42" i="1"/>
  <c r="F41" i="1"/>
  <c r="G41" i="1" s="1"/>
  <c r="E41" i="1"/>
  <c r="D41" i="1"/>
  <c r="F40" i="1"/>
  <c r="G40" i="1" s="1"/>
  <c r="E40" i="1"/>
  <c r="D40" i="1"/>
  <c r="F39" i="1"/>
  <c r="G39" i="1" s="1"/>
  <c r="E39" i="1"/>
  <c r="D39" i="1"/>
  <c r="F38" i="1"/>
  <c r="G38" i="1" s="1"/>
  <c r="E38" i="1"/>
  <c r="D38" i="1"/>
  <c r="F37" i="1"/>
  <c r="G37" i="1" s="1"/>
  <c r="E37" i="1"/>
  <c r="D37" i="1"/>
  <c r="F36" i="1"/>
  <c r="G36" i="1" s="1"/>
  <c r="E36" i="1"/>
  <c r="D36" i="1"/>
  <c r="F35" i="1"/>
  <c r="G35" i="1" s="1"/>
  <c r="E35" i="1"/>
  <c r="D35" i="1"/>
  <c r="F34" i="1"/>
  <c r="G34" i="1" s="1"/>
  <c r="E34" i="1"/>
  <c r="D34" i="1"/>
  <c r="F33" i="1"/>
  <c r="G33" i="1" s="1"/>
  <c r="E33" i="1"/>
  <c r="D33" i="1"/>
  <c r="F32" i="1"/>
  <c r="G32" i="1" s="1"/>
  <c r="E32" i="1"/>
  <c r="D32" i="1"/>
  <c r="F31" i="1"/>
  <c r="G31" i="1" s="1"/>
  <c r="E31" i="1"/>
  <c r="D31" i="1"/>
  <c r="F30" i="1"/>
  <c r="G30" i="1" s="1"/>
  <c r="E30" i="1"/>
  <c r="D30" i="1"/>
  <c r="F29" i="1"/>
  <c r="G29" i="1" s="1"/>
  <c r="E29" i="1"/>
  <c r="D29" i="1"/>
  <c r="F28" i="1"/>
  <c r="G28" i="1" s="1"/>
  <c r="E28" i="1"/>
  <c r="D28" i="1"/>
  <c r="F27" i="1"/>
  <c r="G27" i="1" s="1"/>
  <c r="E27" i="1"/>
  <c r="D27" i="1"/>
  <c r="F26" i="1"/>
  <c r="G26" i="1" s="1"/>
  <c r="E26" i="1"/>
  <c r="D26" i="1"/>
  <c r="F25" i="1"/>
  <c r="G25" i="1" s="1"/>
  <c r="E25" i="1"/>
  <c r="D25" i="1"/>
  <c r="F24" i="1"/>
  <c r="G24" i="1" s="1"/>
  <c r="E24" i="1"/>
  <c r="D24" i="1"/>
  <c r="F23" i="1"/>
  <c r="G23" i="1" s="1"/>
  <c r="E23" i="1"/>
  <c r="D23" i="1"/>
  <c r="F22" i="1"/>
  <c r="G22" i="1" s="1"/>
  <c r="E22" i="1"/>
  <c r="D22" i="1"/>
  <c r="F21" i="1"/>
  <c r="G21" i="1" s="1"/>
  <c r="E21" i="1"/>
  <c r="D21" i="1"/>
  <c r="F20" i="1"/>
  <c r="G20" i="1" s="1"/>
  <c r="E20" i="1"/>
  <c r="D20" i="1"/>
  <c r="F19" i="1"/>
  <c r="G19" i="1" s="1"/>
  <c r="E19" i="1"/>
  <c r="D19" i="1"/>
  <c r="F18" i="1"/>
  <c r="G18" i="1" s="1"/>
  <c r="E18" i="1"/>
  <c r="D18" i="1"/>
  <c r="F17" i="1"/>
  <c r="G17" i="1" s="1"/>
  <c r="E17" i="1"/>
  <c r="D17" i="1"/>
  <c r="F16" i="1"/>
  <c r="G16" i="1" s="1"/>
  <c r="E16" i="1"/>
  <c r="D16" i="1"/>
  <c r="F15" i="1"/>
  <c r="G15" i="1" s="1"/>
  <c r="E15" i="1"/>
  <c r="D15" i="1"/>
  <c r="F14" i="1"/>
  <c r="G14" i="1" s="1"/>
  <c r="E14" i="1"/>
  <c r="D14" i="1"/>
  <c r="F13" i="1"/>
  <c r="G13" i="1" s="1"/>
  <c r="E13" i="1"/>
  <c r="D13" i="1"/>
  <c r="F12" i="1"/>
  <c r="G12" i="1" s="1"/>
  <c r="E12" i="1"/>
  <c r="D12" i="1"/>
  <c r="F11" i="1"/>
  <c r="G11" i="1" s="1"/>
  <c r="E11" i="1"/>
  <c r="D11" i="1"/>
  <c r="F10" i="1"/>
  <c r="G10" i="1" s="1"/>
  <c r="E10" i="1"/>
  <c r="D10" i="1"/>
  <c r="F9" i="1"/>
  <c r="G9" i="1" s="1"/>
  <c r="E9" i="1"/>
  <c r="D9" i="1"/>
  <c r="F8" i="1"/>
  <c r="G8" i="1" s="1"/>
  <c r="E8" i="1"/>
  <c r="D8" i="1"/>
  <c r="F7" i="1"/>
  <c r="G7" i="1" s="1"/>
  <c r="E7" i="1"/>
  <c r="D7" i="1"/>
  <c r="F6" i="1"/>
  <c r="G6" i="1" s="1"/>
  <c r="E6" i="1"/>
  <c r="D6" i="1"/>
  <c r="F5" i="1"/>
  <c r="G5" i="1" s="1"/>
  <c r="E5" i="1"/>
  <c r="D5" i="1"/>
  <c r="F4" i="1"/>
  <c r="G4" i="1" s="1"/>
  <c r="E4" i="1"/>
  <c r="D4" i="1"/>
  <c r="F3" i="1"/>
  <c r="G3" i="1" s="1"/>
  <c r="E3" i="1"/>
  <c r="D3" i="1"/>
</calcChain>
</file>

<file path=xl/sharedStrings.xml><?xml version="1.0" encoding="utf-8"?>
<sst xmlns="http://schemas.openxmlformats.org/spreadsheetml/2006/main" count="568" uniqueCount="257">
  <si>
    <t>Епідемія COVID</t>
  </si>
  <si>
    <t>Україна</t>
  </si>
  <si>
    <t>область</t>
  </si>
  <si>
    <t>Харківська</t>
  </si>
  <si>
    <t>Населення(осіб)</t>
  </si>
  <si>
    <t>Номер тижня за порядком</t>
  </si>
  <si>
    <t>Початок тижня</t>
  </si>
  <si>
    <t>Кінець тижня</t>
  </si>
  <si>
    <t>Рік</t>
  </si>
  <si>
    <t>Номер тижня в році</t>
  </si>
  <si>
    <t>Місяць</t>
  </si>
  <si>
    <t>Сезон</t>
  </si>
  <si>
    <t>Активні випадки кількість.</t>
  </si>
  <si>
    <t>06.03.2020</t>
  </si>
  <si>
    <t>07.03.2020</t>
  </si>
  <si>
    <t>13.03.2020</t>
  </si>
  <si>
    <t>14.03.2020</t>
  </si>
  <si>
    <t>20.03.2020</t>
  </si>
  <si>
    <t>21.03.2020</t>
  </si>
  <si>
    <t>27.03.2020</t>
  </si>
  <si>
    <t>28.03.2020</t>
  </si>
  <si>
    <t>03.04.2020</t>
  </si>
  <si>
    <t>04.04.2020</t>
  </si>
  <si>
    <t>10.04.2020</t>
  </si>
  <si>
    <t>11.04.2020</t>
  </si>
  <si>
    <t>17.04.2020</t>
  </si>
  <si>
    <t>18.04.2020</t>
  </si>
  <si>
    <t>24.04.2020</t>
  </si>
  <si>
    <t>25.04.2020</t>
  </si>
  <si>
    <t>01.05.2020</t>
  </si>
  <si>
    <t>02.05.2020</t>
  </si>
  <si>
    <t>08.05.2020</t>
  </si>
  <si>
    <t>09.05.2020</t>
  </si>
  <si>
    <t>15.05.2020</t>
  </si>
  <si>
    <t>16.05.2020</t>
  </si>
  <si>
    <t>22.05.2020</t>
  </si>
  <si>
    <t>23.05.2020</t>
  </si>
  <si>
    <t>29.05.2020</t>
  </si>
  <si>
    <t>30.05.2020</t>
  </si>
  <si>
    <t>05.06.2020</t>
  </si>
  <si>
    <t>06.06.2020</t>
  </si>
  <si>
    <t>12.06.2020</t>
  </si>
  <si>
    <t>13.06.2020</t>
  </si>
  <si>
    <t>19.06.2020</t>
  </si>
  <si>
    <t>20.06.2020</t>
  </si>
  <si>
    <t>26.06.2020</t>
  </si>
  <si>
    <t>27.06.2020</t>
  </si>
  <si>
    <t>03.07.2020</t>
  </si>
  <si>
    <t>04.07.2020</t>
  </si>
  <si>
    <t>10.07.2020</t>
  </si>
  <si>
    <t>11.07.2020</t>
  </si>
  <si>
    <t>17.07.2020</t>
  </si>
  <si>
    <t>18.07.2020</t>
  </si>
  <si>
    <t>24.07.2020</t>
  </si>
  <si>
    <t>25.07.2020</t>
  </si>
  <si>
    <t>31.07.2020</t>
  </si>
  <si>
    <t>01.08.2020</t>
  </si>
  <si>
    <t>07.08.2020</t>
  </si>
  <si>
    <t>08.08.2020</t>
  </si>
  <si>
    <t>14.08.2020</t>
  </si>
  <si>
    <t>15.08.2020</t>
  </si>
  <si>
    <t>21.08.2020</t>
  </si>
  <si>
    <t>22.08.2020</t>
  </si>
  <si>
    <t>28.08.2020</t>
  </si>
  <si>
    <t>29.08.2020</t>
  </si>
  <si>
    <t>04.09.2020</t>
  </si>
  <si>
    <t>05.09.2020</t>
  </si>
  <si>
    <t>11.09.2020</t>
  </si>
  <si>
    <t>12.09.2020</t>
  </si>
  <si>
    <t>18.09.2020</t>
  </si>
  <si>
    <t>19.09.2020</t>
  </si>
  <si>
    <t>25.09.2020</t>
  </si>
  <si>
    <t>26.09.2020</t>
  </si>
  <si>
    <t>02.10.2020</t>
  </si>
  <si>
    <t>03.10.2020</t>
  </si>
  <si>
    <t>09.10.2020</t>
  </si>
  <si>
    <t>10.10.2020</t>
  </si>
  <si>
    <t>16.10.2020</t>
  </si>
  <si>
    <t>17.10.2020</t>
  </si>
  <si>
    <t>23.10.2020</t>
  </si>
  <si>
    <t>24.10.2020</t>
  </si>
  <si>
    <t>30.10.2020</t>
  </si>
  <si>
    <t>31.10.2020</t>
  </si>
  <si>
    <t>06.11.2020</t>
  </si>
  <si>
    <t>07.11.2020</t>
  </si>
  <si>
    <t>13.11.2020</t>
  </si>
  <si>
    <t>14.11.2020</t>
  </si>
  <si>
    <t>20.11.2020</t>
  </si>
  <si>
    <t>21.11.2020</t>
  </si>
  <si>
    <t>27.11.2020</t>
  </si>
  <si>
    <t>28.11.2020</t>
  </si>
  <si>
    <t>04.12.2020</t>
  </si>
  <si>
    <t>05.12.2020</t>
  </si>
  <si>
    <t>11.12.2020</t>
  </si>
  <si>
    <t>12.12.2020</t>
  </si>
  <si>
    <t>18.12.2020</t>
  </si>
  <si>
    <t>19.12.2020</t>
  </si>
  <si>
    <t>25.12.2020</t>
  </si>
  <si>
    <t>26.12.2020</t>
  </si>
  <si>
    <t>01.01.2020</t>
  </si>
  <si>
    <t>02.01.2021</t>
  </si>
  <si>
    <t>08.01.2021</t>
  </si>
  <si>
    <t>09.01.2021</t>
  </si>
  <si>
    <t>15.01.2021</t>
  </si>
  <si>
    <t>16.01.2021</t>
  </si>
  <si>
    <t>22.01.2021</t>
  </si>
  <si>
    <t>23.01.2021</t>
  </si>
  <si>
    <t>29.01.2021</t>
  </si>
  <si>
    <t>30.01.2021</t>
  </si>
  <si>
    <t>05.02.2021</t>
  </si>
  <si>
    <t>06.02.2021</t>
  </si>
  <si>
    <t>12.02.2021</t>
  </si>
  <si>
    <t>13.02.2021</t>
  </si>
  <si>
    <t>19.02.2021</t>
  </si>
  <si>
    <t>20.02.2021</t>
  </si>
  <si>
    <t>26.02.2021</t>
  </si>
  <si>
    <t>27.02.2021</t>
  </si>
  <si>
    <t>05.03.2021</t>
  </si>
  <si>
    <t>06.03.2021</t>
  </si>
  <si>
    <t>12.03.2021</t>
  </si>
  <si>
    <t>13.03.2021</t>
  </si>
  <si>
    <t>19.03.2021</t>
  </si>
  <si>
    <t>20.03.2021</t>
  </si>
  <si>
    <t>26.03.2021</t>
  </si>
  <si>
    <t>27.03.2021</t>
  </si>
  <si>
    <t>02.04.2021</t>
  </si>
  <si>
    <t>03.04.2021</t>
  </si>
  <si>
    <t>09.04.2021</t>
  </si>
  <si>
    <t>10.04.2021</t>
  </si>
  <si>
    <t>16.04.2021</t>
  </si>
  <si>
    <t>17.04.2021</t>
  </si>
  <si>
    <t>23.04.2021</t>
  </si>
  <si>
    <t>24.04.2021</t>
  </si>
  <si>
    <t>30.04.2021</t>
  </si>
  <si>
    <t>01.05.2021</t>
  </si>
  <si>
    <t>07.05.2021</t>
  </si>
  <si>
    <t>08.05.2021</t>
  </si>
  <si>
    <t>14.05.2021</t>
  </si>
  <si>
    <t>15.05.2021</t>
  </si>
  <si>
    <t>21.05.2021</t>
  </si>
  <si>
    <t>22.05.2021</t>
  </si>
  <si>
    <t>28.05.2021</t>
  </si>
  <si>
    <t>29.05.2021</t>
  </si>
  <si>
    <t>04.06.2021</t>
  </si>
  <si>
    <t>05.06.2021</t>
  </si>
  <si>
    <t>11.06.2021</t>
  </si>
  <si>
    <t>12.06.2021</t>
  </si>
  <si>
    <t>18.06.2021</t>
  </si>
  <si>
    <t>19.06.2021</t>
  </si>
  <si>
    <t>25.06.2021</t>
  </si>
  <si>
    <t>26.06.2021</t>
  </si>
  <si>
    <t>02.07.2021</t>
  </si>
  <si>
    <t>03.07.2021</t>
  </si>
  <si>
    <t>09-07.2021</t>
  </si>
  <si>
    <t>10.07.2021</t>
  </si>
  <si>
    <t>16.07.2021</t>
  </si>
  <si>
    <t>17.07.2021</t>
  </si>
  <si>
    <t>23.07.2021</t>
  </si>
  <si>
    <t>24.07.2021</t>
  </si>
  <si>
    <t>30.07.2021</t>
  </si>
  <si>
    <t>31.07.2021</t>
  </si>
  <si>
    <t>06.08.2021</t>
  </si>
  <si>
    <t>07.08.2021</t>
  </si>
  <si>
    <t>13.08.2021</t>
  </si>
  <si>
    <t>14.08.2021</t>
  </si>
  <si>
    <t>20.08.2021</t>
  </si>
  <si>
    <t>21.08.2021</t>
  </si>
  <si>
    <t>27.08.2021</t>
  </si>
  <si>
    <t>28.08.2021</t>
  </si>
  <si>
    <t>03.09.2021</t>
  </si>
  <si>
    <t>04.09.2021</t>
  </si>
  <si>
    <t>10.09.2021</t>
  </si>
  <si>
    <t>11.09.2021</t>
  </si>
  <si>
    <t>17.09.2021</t>
  </si>
  <si>
    <t>18.09.2021</t>
  </si>
  <si>
    <t>24.09.2021</t>
  </si>
  <si>
    <t>25.09.2021</t>
  </si>
  <si>
    <t>01.10.2021</t>
  </si>
  <si>
    <t>02.10.2021</t>
  </si>
  <si>
    <t>08.10.2021</t>
  </si>
  <si>
    <t>09.10.2021</t>
  </si>
  <si>
    <t>15.10.2021</t>
  </si>
  <si>
    <t>16.10.2021</t>
  </si>
  <si>
    <t>22.10.2021</t>
  </si>
  <si>
    <t>23.10.2021</t>
  </si>
  <si>
    <t>29.10.2021</t>
  </si>
  <si>
    <t>30.10.2021</t>
  </si>
  <si>
    <t>05.11.2021</t>
  </si>
  <si>
    <t>06.11.2021</t>
  </si>
  <si>
    <t>12.11.2021</t>
  </si>
  <si>
    <t>13.11.2021</t>
  </si>
  <si>
    <t>19.11.2021</t>
  </si>
  <si>
    <t>20.11.2021</t>
  </si>
  <si>
    <t>26.11.2021</t>
  </si>
  <si>
    <t>27.11.2021</t>
  </si>
  <si>
    <t>03.12.2021</t>
  </si>
  <si>
    <t>04.12.2021</t>
  </si>
  <si>
    <t>10.12.2021</t>
  </si>
  <si>
    <t>11.12.2021</t>
  </si>
  <si>
    <t>17.12.2021</t>
  </si>
  <si>
    <t>18.12.2021</t>
  </si>
  <si>
    <t>24.12.2021</t>
  </si>
  <si>
    <t>25.12.2021</t>
  </si>
  <si>
    <t>31.12.2021</t>
  </si>
  <si>
    <t>01.01.2022</t>
  </si>
  <si>
    <t>07.01.2022</t>
  </si>
  <si>
    <t>08.01.2022</t>
  </si>
  <si>
    <t>14.01.2022</t>
  </si>
  <si>
    <t>15.01.2022</t>
  </si>
  <si>
    <t>Інтенсивний показник на 100000 населення</t>
  </si>
  <si>
    <t>% захворівших від усього населення</t>
  </si>
  <si>
    <t>Кумулятивна сума випадків захворювання</t>
  </si>
  <si>
    <t>Осінь</t>
  </si>
  <si>
    <t>Зима</t>
  </si>
  <si>
    <t>Весна</t>
  </si>
  <si>
    <t>Літо</t>
  </si>
  <si>
    <t>Абсолютний приріст інтенсивного показника захворюваності</t>
  </si>
  <si>
    <t>Середнє значення</t>
  </si>
  <si>
    <t>Мінімум</t>
  </si>
  <si>
    <t>Медіана</t>
  </si>
  <si>
    <t>Максимум</t>
  </si>
  <si>
    <t>Стандартне відхилення</t>
  </si>
  <si>
    <t>Коефіцієннт варіації</t>
  </si>
  <si>
    <t>Критерій Ірвіна</t>
  </si>
  <si>
    <t>Індикатор аномальності</t>
  </si>
  <si>
    <t>#Н/Д</t>
  </si>
  <si>
    <t>Залишки</t>
  </si>
  <si>
    <t>Індикатор аномальності 2</t>
  </si>
  <si>
    <t>Темп приросту</t>
  </si>
  <si>
    <t>Темп зростання</t>
  </si>
  <si>
    <t>Двухвыборочный F-тест для дисперсии</t>
  </si>
  <si>
    <t>Переменная 1</t>
  </si>
  <si>
    <t>Переменная 2</t>
  </si>
  <si>
    <t>Среднее</t>
  </si>
  <si>
    <t>Дисперсия</t>
  </si>
  <si>
    <t>Наблюдения</t>
  </si>
  <si>
    <t>df</t>
  </si>
  <si>
    <t>F</t>
  </si>
  <si>
    <t>P(F&lt;=f) одностороннее</t>
  </si>
  <si>
    <t>F критическое одностороннее</t>
  </si>
  <si>
    <t>Двухвыборочный t-тест с различными дисперсиями</t>
  </si>
  <si>
    <t>Гипотетическая разность средних</t>
  </si>
  <si>
    <t>t-статистика</t>
  </si>
  <si>
    <t>P(T&lt;=t) одностороннее</t>
  </si>
  <si>
    <t>t критическое одностороннее</t>
  </si>
  <si>
    <t>P(T&lt;=t) двухстороннее</t>
  </si>
  <si>
    <t>t критическое двухстороннее</t>
  </si>
  <si>
    <t>Індикатор екстремальної точки</t>
  </si>
  <si>
    <t>Умова екстремальності</t>
  </si>
  <si>
    <t>Тиждень</t>
  </si>
  <si>
    <t>Часова шкала</t>
  </si>
  <si>
    <t>Значення</t>
  </si>
  <si>
    <t>Передбачення</t>
  </si>
  <si>
    <t>Нижня довірча границя</t>
  </si>
  <si>
    <t>Верхня довірча границя</t>
  </si>
  <si>
    <t>Номер тижня</t>
  </si>
  <si>
    <t>Інтенсивний показник захворюваності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</si>
</sst>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/>
    </xf>
    <xf numFmtId="14" fontId="2" fillId="0" borderId="1" xfId="0" applyNumberFormat="1" applyFont="1" applyFill="1" applyBorder="1"/>
    <xf numFmtId="0" fontId="2" fillId="0" borderId="1" xfId="0" applyFont="1" applyFill="1" applyBorder="1"/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2" fillId="0" borderId="0" xfId="0" applyFont="1" applyFill="1" applyBorder="1"/>
    <xf numFmtId="0" fontId="2" fillId="0" borderId="2" xfId="0" applyFont="1" applyFill="1" applyBorder="1" applyAlignment="1">
      <alignment vertical="top" wrapText="1"/>
    </xf>
    <xf numFmtId="0" fontId="0" fillId="0" borderId="0" xfId="0" applyFill="1" applyBorder="1" applyAlignment="1"/>
    <xf numFmtId="0" fontId="0" fillId="0" borderId="3" xfId="0" applyFill="1" applyBorder="1" applyAlignment="1"/>
    <xf numFmtId="0" fontId="4" fillId="0" borderId="4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4" fillId="0" borderId="4" xfId="0" applyFont="1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0" fontId="0" fillId="0" borderId="3" xfId="0" applyFill="1" applyBorder="1" applyAlignment="1">
      <alignment wrapText="1"/>
    </xf>
    <xf numFmtId="2" fontId="0" fillId="0" borderId="0" xfId="0" applyNumberFormat="1"/>
  </cellXfs>
  <cellStyles count="1">
    <cellStyle name="Звичайний" xfId="0" builtinId="0"/>
  </cellStyles>
  <dxfs count="4">
    <dxf>
      <font>
        <color rgb="FF9C0006"/>
      </font>
      <fill>
        <patternFill>
          <bgColor rgb="FFFFC7CE"/>
        </patternFill>
      </fill>
    </dxf>
    <dxf>
      <numFmt numFmtId="2" formatCode="0.00"/>
    </dxf>
    <dxf>
      <numFmt numFmtId="2" formatCode="0.0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'Аркуш прогнозу'!$B$1</c:f>
              <c:strCache>
                <c:ptCount val="1"/>
                <c:pt idx="0">
                  <c:v>Значення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'Аркуш прогнозу'!$B$2:$B$125</c:f>
              <c:numCache>
                <c:formatCode>General</c:formatCode>
                <c:ptCount val="124"/>
                <c:pt idx="0">
                  <c:v>222.72284603761349</c:v>
                </c:pt>
                <c:pt idx="1">
                  <c:v>254.03168725564652</c:v>
                </c:pt>
                <c:pt idx="2">
                  <c:v>301.42753018883235</c:v>
                </c:pt>
                <c:pt idx="3">
                  <c:v>361.65034331266594</c:v>
                </c:pt>
                <c:pt idx="4">
                  <c:v>414.21208235391327</c:v>
                </c:pt>
                <c:pt idx="5">
                  <c:v>446.42370153257843</c:v>
                </c:pt>
                <c:pt idx="6">
                  <c:v>484.27768296519429</c:v>
                </c:pt>
                <c:pt idx="7">
                  <c:v>526.21924238622773</c:v>
                </c:pt>
                <c:pt idx="8">
                  <c:v>541.32823464402907</c:v>
                </c:pt>
                <c:pt idx="9">
                  <c:v>508.4520705776763</c:v>
                </c:pt>
                <c:pt idx="10">
                  <c:v>467.32551903776908</c:v>
                </c:pt>
                <c:pt idx="11">
                  <c:v>428.73176122074636</c:v>
                </c:pt>
                <c:pt idx="12">
                  <c:v>403.90536730336333</c:v>
                </c:pt>
                <c:pt idx="13">
                  <c:v>366.85385516908718</c:v>
                </c:pt>
                <c:pt idx="14">
                  <c:v>339.41943603210029</c:v>
                </c:pt>
                <c:pt idx="15">
                  <c:v>308.52436804602365</c:v>
                </c:pt>
                <c:pt idx="16">
                  <c:v>277.45375990093515</c:v>
                </c:pt>
                <c:pt idx="17">
                  <c:v>245.04152339768507</c:v>
                </c:pt>
                <c:pt idx="18">
                  <c:v>214.51007431241862</c:v>
                </c:pt>
                <c:pt idx="19">
                  <c:v>185.04440476400944</c:v>
                </c:pt>
                <c:pt idx="20">
                  <c:v>159.24000138927499</c:v>
                </c:pt>
                <c:pt idx="21">
                  <c:v>139.57950357995347</c:v>
                </c:pt>
                <c:pt idx="22">
                  <c:v>140.93367052090164</c:v>
                </c:pt>
                <c:pt idx="23">
                  <c:v>165.94814318008301</c:v>
                </c:pt>
                <c:pt idx="24">
                  <c:v>213.90822233866388</c:v>
                </c:pt>
                <c:pt idx="25">
                  <c:v>287.98616944164309</c:v>
                </c:pt>
                <c:pt idx="26">
                  <c:v>388.65845063490997</c:v>
                </c:pt>
                <c:pt idx="27">
                  <c:v>517.8560076675941</c:v>
                </c:pt>
                <c:pt idx="28">
                  <c:v>655.59233957792378</c:v>
                </c:pt>
                <c:pt idx="29">
                  <c:v>773.88132958630331</c:v>
                </c:pt>
                <c:pt idx="30">
                  <c:v>847.4577333778202</c:v>
                </c:pt>
                <c:pt idx="31">
                  <c:v>845.12555697952064</c:v>
                </c:pt>
                <c:pt idx="32">
                  <c:v>778.6334524624084</c:v>
                </c:pt>
                <c:pt idx="33">
                  <c:v>644.57092530854004</c:v>
                </c:pt>
                <c:pt idx="34">
                  <c:v>492.66599484940099</c:v>
                </c:pt>
                <c:pt idx="35">
                  <c:v>347.78267075073387</c:v>
                </c:pt>
                <c:pt idx="36">
                  <c:v>233.24271699553489</c:v>
                </c:pt>
                <c:pt idx="37">
                  <c:v>150.22476036574042</c:v>
                </c:pt>
                <c:pt idx="38">
                  <c:v>88.572548804239247</c:v>
                </c:pt>
                <c:pt idx="39">
                  <c:v>53.71528865761055</c:v>
                </c:pt>
                <c:pt idx="40">
                  <c:v>34.481102663031983</c:v>
                </c:pt>
                <c:pt idx="41">
                  <c:v>25.578708884576454</c:v>
                </c:pt>
                <c:pt idx="42">
                  <c:v>21.804595465822771</c:v>
                </c:pt>
                <c:pt idx="43">
                  <c:v>21.503669478945397</c:v>
                </c:pt>
                <c:pt idx="44">
                  <c:v>23.497304142007977</c:v>
                </c:pt>
                <c:pt idx="45">
                  <c:v>28.776047495148514</c:v>
                </c:pt>
                <c:pt idx="46">
                  <c:v>36.249042835936535</c:v>
                </c:pt>
                <c:pt idx="47">
                  <c:v>46.668605131565471</c:v>
                </c:pt>
                <c:pt idx="48">
                  <c:v>57.664942235376031</c:v>
                </c:pt>
                <c:pt idx="49">
                  <c:v>74.378873089856612</c:v>
                </c:pt>
                <c:pt idx="50">
                  <c:v>99.995197722792739</c:v>
                </c:pt>
                <c:pt idx="51">
                  <c:v>151.50369580996923</c:v>
                </c:pt>
                <c:pt idx="52">
                  <c:v>239.03554224292427</c:v>
                </c:pt>
                <c:pt idx="53">
                  <c:v>368.6594110903514</c:v>
                </c:pt>
                <c:pt idx="54">
                  <c:v>525.17854001494345</c:v>
                </c:pt>
                <c:pt idx="55">
                  <c:v>708.7308534273526</c:v>
                </c:pt>
                <c:pt idx="56">
                  <c:v>874.74168952136858</c:v>
                </c:pt>
                <c:pt idx="57">
                  <c:v>1026.7218514772269</c:v>
                </c:pt>
                <c:pt idx="58">
                  <c:v>1134.6414335211236</c:v>
                </c:pt>
                <c:pt idx="59">
                  <c:v>1220.969576006569</c:v>
                </c:pt>
                <c:pt idx="60">
                  <c:v>1213.1831160961174</c:v>
                </c:pt>
                <c:pt idx="61">
                  <c:v>986.73631097089628</c:v>
                </c:pt>
                <c:pt idx="62">
                  <c:v>693.49647534168571</c:v>
                </c:pt>
                <c:pt idx="63">
                  <c:v>424.36833441102453</c:v>
                </c:pt>
                <c:pt idx="64">
                  <c:v>331.34458871755754</c:v>
                </c:pt>
                <c:pt idx="65">
                  <c:v>271.22208425601627</c:v>
                </c:pt>
                <c:pt idx="66">
                  <c:v>230.18330279561496</c:v>
                </c:pt>
                <c:pt idx="67">
                  <c:v>208.57932465437707</c:v>
                </c:pt>
                <c:pt idx="68">
                  <c:v>234.64703826762926</c:v>
                </c:pt>
                <c:pt idx="69">
                  <c:v>327.44508947093829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833-403A-9F4C-3129E7BAA25F}"/>
            </c:ext>
          </c:extLst>
        </c:ser>
        <c:ser>
          <c:idx val="1"/>
          <c:order val="1"/>
          <c:tx>
            <c:strRef>
              <c:f>'Аркуш прогнозу'!$C$1</c:f>
              <c:strCache>
                <c:ptCount val="1"/>
                <c:pt idx="0">
                  <c:v>Передбачення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'Аркуш прогнозу'!$A$2:$A$125</c:f>
              <c:numCache>
                <c:formatCode>General</c:formatCode>
                <c:ptCount val="1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</c:numCache>
            </c:numRef>
          </c:cat>
          <c:val>
            <c:numRef>
              <c:f>'Аркуш прогнозу'!$C$2:$C$125</c:f>
              <c:numCache>
                <c:formatCode>General</c:formatCode>
                <c:ptCount val="124"/>
                <c:pt idx="69">
                  <c:v>327.44508947093829</c:v>
                </c:pt>
                <c:pt idx="70">
                  <c:v>288.35664736839726</c:v>
                </c:pt>
                <c:pt idx="71">
                  <c:v>273.10951246848697</c:v>
                </c:pt>
                <c:pt idx="72">
                  <c:v>258.76345216098804</c:v>
                </c:pt>
                <c:pt idx="73">
                  <c:v>244.75479147898403</c:v>
                </c:pt>
                <c:pt idx="74">
                  <c:v>233.85074394964187</c:v>
                </c:pt>
                <c:pt idx="75">
                  <c:v>226.96883523946829</c:v>
                </c:pt>
                <c:pt idx="76">
                  <c:v>234.45131399939055</c:v>
                </c:pt>
                <c:pt idx="77">
                  <c:v>259.04271769049745</c:v>
                </c:pt>
                <c:pt idx="78">
                  <c:v>308.92875388326001</c:v>
                </c:pt>
                <c:pt idx="79">
                  <c:v>389.96971096208512</c:v>
                </c:pt>
                <c:pt idx="80">
                  <c:v>515.91595107411649</c:v>
                </c:pt>
                <c:pt idx="81">
                  <c:v>658.24952350654144</c:v>
                </c:pt>
                <c:pt idx="82">
                  <c:v>791.56780693525911</c:v>
                </c:pt>
                <c:pt idx="83">
                  <c:v>908.15377083021394</c:v>
                </c:pt>
                <c:pt idx="84">
                  <c:v>997.75579493951545</c:v>
                </c:pt>
                <c:pt idx="85">
                  <c:v>1021.8963188249934</c:v>
                </c:pt>
                <c:pt idx="86">
                  <c:v>985.95112450098054</c:v>
                </c:pt>
                <c:pt idx="87">
                  <c:v>869.40274438117945</c:v>
                </c:pt>
                <c:pt idx="88">
                  <c:v>682.80001843774232</c:v>
                </c:pt>
                <c:pt idx="89">
                  <c:v>511.03566170833903</c:v>
                </c:pt>
                <c:pt idx="90">
                  <c:v>377.14536425931396</c:v>
                </c:pt>
                <c:pt idx="91">
                  <c:v>314.69309716810312</c:v>
                </c:pt>
                <c:pt idx="92">
                  <c:v>254.30097869468628</c:v>
                </c:pt>
                <c:pt idx="93">
                  <c:v>306.18360655531455</c:v>
                </c:pt>
                <c:pt idx="94">
                  <c:v>346.80445436635353</c:v>
                </c:pt>
                <c:pt idx="95">
                  <c:v>371.67729048630804</c:v>
                </c:pt>
                <c:pt idx="96">
                  <c:v>387.39623355742242</c:v>
                </c:pt>
                <c:pt idx="97">
                  <c:v>348.41056575845209</c:v>
                </c:pt>
                <c:pt idx="98">
                  <c:v>333.1634308585418</c:v>
                </c:pt>
                <c:pt idx="99">
                  <c:v>318.81737055104281</c:v>
                </c:pt>
                <c:pt idx="100">
                  <c:v>304.80870986903881</c:v>
                </c:pt>
                <c:pt idx="101">
                  <c:v>293.90466233969664</c:v>
                </c:pt>
                <c:pt idx="102">
                  <c:v>287.02275362952309</c:v>
                </c:pt>
                <c:pt idx="103">
                  <c:v>294.50523238944544</c:v>
                </c:pt>
                <c:pt idx="104">
                  <c:v>319.09663608055229</c:v>
                </c:pt>
                <c:pt idx="105">
                  <c:v>368.98267227331485</c:v>
                </c:pt>
                <c:pt idx="106">
                  <c:v>450.02362935213995</c:v>
                </c:pt>
                <c:pt idx="107">
                  <c:v>575.96986946417132</c:v>
                </c:pt>
                <c:pt idx="108">
                  <c:v>718.30344189659627</c:v>
                </c:pt>
                <c:pt idx="109">
                  <c:v>851.62172532531383</c:v>
                </c:pt>
                <c:pt idx="110">
                  <c:v>968.20768922026878</c:v>
                </c:pt>
                <c:pt idx="111">
                  <c:v>1057.8097133295701</c:v>
                </c:pt>
                <c:pt idx="112">
                  <c:v>1081.9502372150482</c:v>
                </c:pt>
                <c:pt idx="113">
                  <c:v>1046.0050428910354</c:v>
                </c:pt>
                <c:pt idx="114">
                  <c:v>929.45666277123428</c:v>
                </c:pt>
                <c:pt idx="115">
                  <c:v>742.85393682779716</c:v>
                </c:pt>
                <c:pt idx="116">
                  <c:v>571.08958009839387</c:v>
                </c:pt>
                <c:pt idx="117">
                  <c:v>437.1992826493688</c:v>
                </c:pt>
                <c:pt idx="118">
                  <c:v>374.74701555815784</c:v>
                </c:pt>
                <c:pt idx="119">
                  <c:v>314.35489708474108</c:v>
                </c:pt>
                <c:pt idx="120">
                  <c:v>366.23752494536927</c:v>
                </c:pt>
                <c:pt idx="121">
                  <c:v>406.85837275640841</c:v>
                </c:pt>
                <c:pt idx="122">
                  <c:v>431.73120887636287</c:v>
                </c:pt>
                <c:pt idx="123">
                  <c:v>447.45015194747725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833-403A-9F4C-3129E7BAA25F}"/>
            </c:ext>
          </c:extLst>
        </c:ser>
        <c:ser>
          <c:idx val="2"/>
          <c:order val="2"/>
          <c:tx>
            <c:strRef>
              <c:f>'Аркуш прогнозу'!$D$1</c:f>
              <c:strCache>
                <c:ptCount val="1"/>
                <c:pt idx="0">
                  <c:v>Нижня довірча границя</c:v>
                </c:pt>
              </c:strCache>
            </c:strRef>
          </c:tx>
          <c:spPr>
            <a:ln w="12700" cap="rnd">
              <a:solidFill>
                <a:srgbClr val="C0504D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'Аркуш прогнозу'!$A$2:$A$125</c:f>
              <c:numCache>
                <c:formatCode>General</c:formatCode>
                <c:ptCount val="1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</c:numCache>
            </c:numRef>
          </c:cat>
          <c:val>
            <c:numRef>
              <c:f>'Аркуш прогнозу'!$D$2:$D$125</c:f>
              <c:numCache>
                <c:formatCode>General</c:formatCode>
                <c:ptCount val="124"/>
                <c:pt idx="69" formatCode="0.00">
                  <c:v>327.44508947093829</c:v>
                </c:pt>
                <c:pt idx="70" formatCode="0.00">
                  <c:v>128.29830392024877</c:v>
                </c:pt>
                <c:pt idx="71" formatCode="0.00">
                  <c:v>72.940507196959288</c:v>
                </c:pt>
                <c:pt idx="72" formatCode="0.00">
                  <c:v>25.193135336693615</c:v>
                </c:pt>
                <c:pt idx="73" formatCode="0.00">
                  <c:v>-18.078066502542413</c:v>
                </c:pt>
                <c:pt idx="74" formatCode="0.00">
                  <c:v>-55.364983334936198</c:v>
                </c:pt>
                <c:pt idx="75" formatCode="0.00">
                  <c:v>-86.478163726510701</c:v>
                </c:pt>
                <c:pt idx="76" formatCode="0.00">
                  <c:v>-101.54126810351374</c:v>
                </c:pt>
                <c:pt idx="77" formatCode="0.00">
                  <c:v>-98.129188187175544</c:v>
                </c:pt>
                <c:pt idx="78" formatCode="0.00">
                  <c:v>-68.286486739998054</c:v>
                </c:pt>
                <c:pt idx="79" formatCode="0.00">
                  <c:v>-6.3253416136981855</c:v>
                </c:pt>
                <c:pt idx="80" formatCode="0.00">
                  <c:v>101.37148494487587</c:v>
                </c:pt>
                <c:pt idx="81" formatCode="0.00">
                  <c:v>226.18074876944945</c:v>
                </c:pt>
                <c:pt idx="82" formatCode="0.00">
                  <c:v>342.61485277781759</c:v>
                </c:pt>
                <c:pt idx="83" formatCode="0.00">
                  <c:v>442.88701673384668</c:v>
                </c:pt>
                <c:pt idx="84" formatCode="0.00">
                  <c:v>516.68753616308618</c:v>
                </c:pt>
                <c:pt idx="85" formatCode="0.00">
                  <c:v>525.48987478091328</c:v>
                </c:pt>
                <c:pt idx="86" formatCode="0.00">
                  <c:v>474.62806814264945</c:v>
                </c:pt>
                <c:pt idx="87" formatCode="0.00">
                  <c:v>343.54872313104045</c:v>
                </c:pt>
                <c:pt idx="88" formatCode="0.00">
                  <c:v>142.76950075398668</c:v>
                </c:pt>
                <c:pt idx="89" formatCode="0.00">
                  <c:v>-42.844148625547405</c:v>
                </c:pt>
                <c:pt idx="90" formatCode="0.00">
                  <c:v>-190.28053900862733</c:v>
                </c:pt>
                <c:pt idx="91" formatCode="0.00">
                  <c:v>-265.99696257025914</c:v>
                </c:pt>
                <c:pt idx="92" formatCode="0.00">
                  <c:v>-339.39024144534551</c:v>
                </c:pt>
                <c:pt idx="93" formatCode="0.00">
                  <c:v>-300.26273494081192</c:v>
                </c:pt>
                <c:pt idx="94" formatCode="0.00">
                  <c:v>-272.16622138841899</c:v>
                </c:pt>
                <c:pt idx="95" formatCode="0.00">
                  <c:v>-259.60070936760417</c:v>
                </c:pt>
                <c:pt idx="96" formatCode="0.00">
                  <c:v>-255.98457383202106</c:v>
                </c:pt>
                <c:pt idx="97" formatCode="0.00">
                  <c:v>-315.5977367947587</c:v>
                </c:pt>
                <c:pt idx="98" formatCode="0.00">
                  <c:v>-342.42046394192766</c:v>
                </c:pt>
                <c:pt idx="99" formatCode="0.00">
                  <c:v>-368.17612304426541</c:v>
                </c:pt>
                <c:pt idx="100" formatCode="0.00">
                  <c:v>-393.43656299894701</c:v>
                </c:pt>
                <c:pt idx="101" formatCode="0.00">
                  <c:v>-415.44211651513251</c:v>
                </c:pt>
                <c:pt idx="102" formatCode="0.00">
                  <c:v>-433.28224166575819</c:v>
                </c:pt>
                <c:pt idx="103" formatCode="0.00">
                  <c:v>-436.62116779500599</c:v>
                </c:pt>
                <c:pt idx="104" formatCode="0.00">
                  <c:v>-422.72037929930974</c:v>
                </c:pt>
                <c:pt idx="105" formatCode="0.00">
                  <c:v>-383.39977785821088</c:v>
                </c:pt>
                <c:pt idx="106" formatCode="0.00">
                  <c:v>-312.80431006835278</c:v>
                </c:pt>
                <c:pt idx="107" formatCode="0.00">
                  <c:v>-197.18850837844423</c:v>
                </c:pt>
                <c:pt idx="108" formatCode="0.00">
                  <c:v>-65.074907757256142</c:v>
                </c:pt>
                <c:pt idx="109" formatCode="0.00">
                  <c:v>58.129569830145897</c:v>
                </c:pt>
                <c:pt idx="110" formatCode="0.00">
                  <c:v>164.70385298580834</c:v>
                </c:pt>
                <c:pt idx="111" formatCode="0.00">
                  <c:v>244.39251903311288</c:v>
                </c:pt>
                <c:pt idx="112" formatCode="0.00">
                  <c:v>258.71442441862246</c:v>
                </c:pt>
                <c:pt idx="113" formatCode="0.00">
                  <c:v>213.04197014335637</c:v>
                </c:pt>
                <c:pt idx="114" formatCode="0.00">
                  <c:v>86.854494196730002</c:v>
                </c:pt>
                <c:pt idx="115" formatCode="0.00">
                  <c:v>-109.30218530214745</c:v>
                </c:pt>
                <c:pt idx="116" formatCode="0.00">
                  <c:v>-290.53821529232152</c:v>
                </c:pt>
                <c:pt idx="117" formatCode="0.00">
                  <c:v>-433.82061932920431</c:v>
                </c:pt>
                <c:pt idx="118" formatCode="0.00">
                  <c:v>-505.5880020797789</c:v>
                </c:pt>
                <c:pt idx="119" formatCode="0.00">
                  <c:v>-575.22069269820815</c:v>
                </c:pt>
                <c:pt idx="120" formatCode="0.00">
                  <c:v>-532.50642126756395</c:v>
                </c:pt>
                <c:pt idx="121" formatCode="0.00">
                  <c:v>-500.98393032660766</c:v>
                </c:pt>
                <c:pt idx="122" formatCode="0.00">
                  <c:v>-485.14156332982782</c:v>
                </c:pt>
                <c:pt idx="123" formatCode="0.00">
                  <c:v>-478.38721580655465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833-403A-9F4C-3129E7BAA25F}"/>
            </c:ext>
          </c:extLst>
        </c:ser>
        <c:ser>
          <c:idx val="3"/>
          <c:order val="3"/>
          <c:tx>
            <c:strRef>
              <c:f>'Аркуш прогнозу'!$E$1</c:f>
              <c:strCache>
                <c:ptCount val="1"/>
                <c:pt idx="0">
                  <c:v>Верхня довірча границя</c:v>
                </c:pt>
              </c:strCache>
            </c:strRef>
          </c:tx>
          <c:spPr>
            <a:ln w="12700" cap="rnd">
              <a:solidFill>
                <a:srgbClr val="C0504D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'Аркуш прогнозу'!$A$2:$A$125</c:f>
              <c:numCache>
                <c:formatCode>General</c:formatCode>
                <c:ptCount val="1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</c:numCache>
            </c:numRef>
          </c:cat>
          <c:val>
            <c:numRef>
              <c:f>'Аркуш прогнозу'!$E$2:$E$125</c:f>
              <c:numCache>
                <c:formatCode>General</c:formatCode>
                <c:ptCount val="124"/>
                <c:pt idx="69" formatCode="0.00">
                  <c:v>327.44508947093829</c:v>
                </c:pt>
                <c:pt idx="70" formatCode="0.00">
                  <c:v>448.41499081654575</c:v>
                </c:pt>
                <c:pt idx="71" formatCode="0.00">
                  <c:v>473.27851774001465</c:v>
                </c:pt>
                <c:pt idx="72" formatCode="0.00">
                  <c:v>492.33376898528246</c:v>
                </c:pt>
                <c:pt idx="73" formatCode="0.00">
                  <c:v>507.58764946051048</c:v>
                </c:pt>
                <c:pt idx="74" formatCode="0.00">
                  <c:v>523.06647123421999</c:v>
                </c:pt>
                <c:pt idx="75" formatCode="0.00">
                  <c:v>540.41583420544725</c:v>
                </c:pt>
                <c:pt idx="76" formatCode="0.00">
                  <c:v>570.44389610229484</c:v>
                </c:pt>
                <c:pt idx="77" formatCode="0.00">
                  <c:v>616.21462356817051</c:v>
                </c:pt>
                <c:pt idx="78" formatCode="0.00">
                  <c:v>686.14399450651808</c:v>
                </c:pt>
                <c:pt idx="79" formatCode="0.00">
                  <c:v>786.26476353786848</c:v>
                </c:pt>
                <c:pt idx="80" formatCode="0.00">
                  <c:v>930.46041720335711</c:v>
                </c:pt>
                <c:pt idx="81" formatCode="0.00">
                  <c:v>1090.3182982436333</c:v>
                </c:pt>
                <c:pt idx="82" formatCode="0.00">
                  <c:v>1240.5207610927007</c:v>
                </c:pt>
                <c:pt idx="83" formatCode="0.00">
                  <c:v>1373.4205249265813</c:v>
                </c:pt>
                <c:pt idx="84" formatCode="0.00">
                  <c:v>1478.8240537159447</c:v>
                </c:pt>
                <c:pt idx="85" formatCode="0.00">
                  <c:v>1518.3027628690734</c:v>
                </c:pt>
                <c:pt idx="86" formatCode="0.00">
                  <c:v>1497.2741808593116</c:v>
                </c:pt>
                <c:pt idx="87" formatCode="0.00">
                  <c:v>1395.2567656313186</c:v>
                </c:pt>
                <c:pt idx="88" formatCode="0.00">
                  <c:v>1222.830536121498</c:v>
                </c:pt>
                <c:pt idx="89" formatCode="0.00">
                  <c:v>1064.9154720422255</c:v>
                </c:pt>
                <c:pt idx="90" formatCode="0.00">
                  <c:v>944.57126752725526</c:v>
                </c:pt>
                <c:pt idx="91" formatCode="0.00">
                  <c:v>895.38315690646539</c:v>
                </c:pt>
                <c:pt idx="92" formatCode="0.00">
                  <c:v>847.99219883471801</c:v>
                </c:pt>
                <c:pt idx="93" formatCode="0.00">
                  <c:v>912.62994805144103</c:v>
                </c:pt>
                <c:pt idx="94" formatCode="0.00">
                  <c:v>965.77513012112604</c:v>
                </c:pt>
                <c:pt idx="95" formatCode="0.00">
                  <c:v>1002.9552903402202</c:v>
                </c:pt>
                <c:pt idx="96" formatCode="0.00">
                  <c:v>1030.7770409468658</c:v>
                </c:pt>
                <c:pt idx="97" formatCode="0.00">
                  <c:v>1012.4188683116629</c:v>
                </c:pt>
                <c:pt idx="98" formatCode="0.00">
                  <c:v>1008.7473256590113</c:v>
                </c:pt>
                <c:pt idx="99" formatCode="0.00">
                  <c:v>1005.810864146351</c:v>
                </c:pt>
                <c:pt idx="100" formatCode="0.00">
                  <c:v>1003.0539827370246</c:v>
                </c:pt>
                <c:pt idx="101" formatCode="0.00">
                  <c:v>1003.2514411945258</c:v>
                </c:pt>
                <c:pt idx="102" formatCode="0.00">
                  <c:v>1007.3277489248044</c:v>
                </c:pt>
                <c:pt idx="103" formatCode="0.00">
                  <c:v>1025.6316325738969</c:v>
                </c:pt>
                <c:pt idx="104" formatCode="0.00">
                  <c:v>1060.9136514604143</c:v>
                </c:pt>
                <c:pt idx="105" formatCode="0.00">
                  <c:v>1121.3651224048406</c:v>
                </c:pt>
                <c:pt idx="106" formatCode="0.00">
                  <c:v>1212.8515687726326</c:v>
                </c:pt>
                <c:pt idx="107" formatCode="0.00">
                  <c:v>1349.1282473067868</c:v>
                </c:pt>
                <c:pt idx="108" formatCode="0.00">
                  <c:v>1501.6817915504487</c:v>
                </c:pt>
                <c:pt idx="109" formatCode="0.00">
                  <c:v>1645.1138808204819</c:v>
                </c:pt>
                <c:pt idx="110" formatCode="0.00">
                  <c:v>1771.7115254547293</c:v>
                </c:pt>
                <c:pt idx="111" formatCode="0.00">
                  <c:v>1871.2269076260272</c:v>
                </c:pt>
                <c:pt idx="112" formatCode="0.00">
                  <c:v>1905.186050011474</c:v>
                </c:pt>
                <c:pt idx="113" formatCode="0.00">
                  <c:v>1878.9681156387144</c:v>
                </c:pt>
                <c:pt idx="114" formatCode="0.00">
                  <c:v>1772.0588313457386</c:v>
                </c:pt>
                <c:pt idx="115" formatCode="0.00">
                  <c:v>1595.0100589577419</c:v>
                </c:pt>
                <c:pt idx="116" formatCode="0.00">
                  <c:v>1432.7173754891091</c:v>
                </c:pt>
                <c:pt idx="117" formatCode="0.00">
                  <c:v>1308.219184627942</c:v>
                </c:pt>
                <c:pt idx="118" formatCode="0.00">
                  <c:v>1255.0820331960945</c:v>
                </c:pt>
                <c:pt idx="119" formatCode="0.00">
                  <c:v>1203.9304868676904</c:v>
                </c:pt>
                <c:pt idx="120" formatCode="0.00">
                  <c:v>1264.9814711583026</c:v>
                </c:pt>
                <c:pt idx="121" formatCode="0.00">
                  <c:v>1314.7006758394245</c:v>
                </c:pt>
                <c:pt idx="122" formatCode="0.00">
                  <c:v>1348.6039810825537</c:v>
                </c:pt>
                <c:pt idx="123" formatCode="0.00">
                  <c:v>1373.2875197015092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833-403A-9F4C-3129E7BAA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0333312"/>
        <c:axId val="41956416"/>
      </c:lineChart>
      <c:catAx>
        <c:axId val="240333312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41956416"/>
        <c:crosses val="autoZero"/>
        <c:auto val="1"/>
        <c:lblAlgn val="ctr"/>
        <c:lblOffset val="100"/>
        <c:noMultiLvlLbl val="0"/>
      </c:catAx>
      <c:valAx>
        <c:axId val="4195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0333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uk-UA"/>
              <a:t>Прогноз за</a:t>
            </a:r>
            <a:r>
              <a:rPr lang="uk-UA" baseline="0"/>
              <a:t> допомогою методу ковзного середнього</a:t>
            </a:r>
            <a:endParaRPr lang="uk-UA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Фактичні дані</c:v>
          </c:tx>
          <c:val>
            <c:numRef>
              <c:f>'72 значення'!$I$3:$I$74</c:f>
              <c:numCache>
                <c:formatCode>General</c:formatCode>
                <c:ptCount val="72"/>
                <c:pt idx="0">
                  <c:v>193.34494656871024</c:v>
                </c:pt>
                <c:pt idx="1">
                  <c:v>223.17423501792953</c:v>
                </c:pt>
                <c:pt idx="2">
                  <c:v>251.64935652620068</c:v>
                </c:pt>
                <c:pt idx="3">
                  <c:v>287.27147022280934</c:v>
                </c:pt>
                <c:pt idx="4">
                  <c:v>365.36176381748686</c:v>
                </c:pt>
                <c:pt idx="5">
                  <c:v>432.31779589770173</c:v>
                </c:pt>
                <c:pt idx="6">
                  <c:v>444.95668734655123</c:v>
                </c:pt>
                <c:pt idx="7">
                  <c:v>461.99662135348234</c:v>
                </c:pt>
                <c:pt idx="8">
                  <c:v>545.87974019554918</c:v>
                </c:pt>
                <c:pt idx="9">
                  <c:v>570.78136560965163</c:v>
                </c:pt>
                <c:pt idx="10">
                  <c:v>507.32359812688617</c:v>
                </c:pt>
                <c:pt idx="11">
                  <c:v>447.2512479964912</c:v>
                </c:pt>
                <c:pt idx="12">
                  <c:v>447.40171098992988</c:v>
                </c:pt>
                <c:pt idx="13">
                  <c:v>391.54232467581807</c:v>
                </c:pt>
                <c:pt idx="14">
                  <c:v>372.77206624434211</c:v>
                </c:pt>
                <c:pt idx="15">
                  <c:v>336.24717458710131</c:v>
                </c:pt>
                <c:pt idx="16">
                  <c:v>309.2390672648574</c:v>
                </c:pt>
                <c:pt idx="17">
                  <c:v>280.08686228611214</c:v>
                </c:pt>
                <c:pt idx="18">
                  <c:v>243.03535015183596</c:v>
                </c:pt>
                <c:pt idx="19">
                  <c:v>212.0023577551072</c:v>
                </c:pt>
                <c:pt idx="20">
                  <c:v>188.49251503031266</c:v>
                </c:pt>
                <c:pt idx="21">
                  <c:v>154.63834150660853</c:v>
                </c:pt>
                <c:pt idx="22">
                  <c:v>134.58914763090374</c:v>
                </c:pt>
                <c:pt idx="23">
                  <c:v>129.51102160234814</c:v>
                </c:pt>
                <c:pt idx="24">
                  <c:v>158.70084232945302</c:v>
                </c:pt>
                <c:pt idx="25">
                  <c:v>209.63256560844789</c:v>
                </c:pt>
                <c:pt idx="26">
                  <c:v>273.39125907809068</c:v>
                </c:pt>
                <c:pt idx="27">
                  <c:v>380.93468363839077</c:v>
                </c:pt>
                <c:pt idx="28">
                  <c:v>511.6494091882484</c:v>
                </c:pt>
                <c:pt idx="29">
                  <c:v>660.9839301761433</c:v>
                </c:pt>
                <c:pt idx="30">
                  <c:v>794.14367936937947</c:v>
                </c:pt>
                <c:pt idx="31">
                  <c:v>866.51637921338704</c:v>
                </c:pt>
                <c:pt idx="32">
                  <c:v>881.71314155069422</c:v>
                </c:pt>
                <c:pt idx="33">
                  <c:v>787.14715017448066</c:v>
                </c:pt>
                <c:pt idx="34">
                  <c:v>667.04006566205032</c:v>
                </c:pt>
                <c:pt idx="35">
                  <c:v>479.52556008908914</c:v>
                </c:pt>
                <c:pt idx="36">
                  <c:v>331.43235879706339</c:v>
                </c:pt>
                <c:pt idx="37">
                  <c:v>232.390093366049</c:v>
                </c:pt>
                <c:pt idx="38">
                  <c:v>135.90569882349223</c:v>
                </c:pt>
                <c:pt idx="39">
                  <c:v>82.378488907680051</c:v>
                </c:pt>
                <c:pt idx="40">
                  <c:v>47.433458681545453</c:v>
                </c:pt>
                <c:pt idx="41">
                  <c:v>31.333918383606154</c:v>
                </c:pt>
                <c:pt idx="42">
                  <c:v>24.675930923944343</c:v>
                </c:pt>
                <c:pt idx="43">
                  <c:v>20.726277346178861</c:v>
                </c:pt>
                <c:pt idx="44">
                  <c:v>20.011578127345107</c:v>
                </c:pt>
                <c:pt idx="45">
                  <c:v>23.773152963312231</c:v>
                </c:pt>
                <c:pt idx="46">
                  <c:v>26.707181335366592</c:v>
                </c:pt>
                <c:pt idx="47">
                  <c:v>35.847808186766706</c:v>
                </c:pt>
                <c:pt idx="48">
                  <c:v>46.192138985676301</c:v>
                </c:pt>
                <c:pt idx="49">
                  <c:v>57.965868222253398</c:v>
                </c:pt>
                <c:pt idx="50">
                  <c:v>68.836819498198395</c:v>
                </c:pt>
                <c:pt idx="51">
                  <c:v>96.333931549118077</c:v>
                </c:pt>
                <c:pt idx="52">
                  <c:v>134.81484212106176</c:v>
                </c:pt>
                <c:pt idx="53">
                  <c:v>223.3623137597279</c:v>
                </c:pt>
                <c:pt idx="54">
                  <c:v>358.92947084798311</c:v>
                </c:pt>
                <c:pt idx="55">
                  <c:v>523.68644866334319</c:v>
                </c:pt>
                <c:pt idx="56">
                  <c:v>692.91970053350417</c:v>
                </c:pt>
                <c:pt idx="57">
                  <c:v>909.58641108521056</c:v>
                </c:pt>
                <c:pt idx="58">
                  <c:v>1021.7189569453906</c:v>
                </c:pt>
                <c:pt idx="59">
                  <c:v>1148.8601864010793</c:v>
                </c:pt>
                <c:pt idx="60">
                  <c:v>1233.345157216901</c:v>
                </c:pt>
                <c:pt idx="61">
                  <c:v>1280.7033844017271</c:v>
                </c:pt>
                <c:pt idx="62">
                  <c:v>1125.5008066697235</c:v>
                </c:pt>
                <c:pt idx="63">
                  <c:v>554.00474184123823</c:v>
                </c:pt>
                <c:pt idx="64">
                  <c:v>400.98387751409558</c:v>
                </c:pt>
                <c:pt idx="65">
                  <c:v>318.11638387773979</c:v>
                </c:pt>
                <c:pt idx="66">
                  <c:v>274.9335047608372</c:v>
                </c:pt>
                <c:pt idx="67">
                  <c:v>220.61636412947189</c:v>
                </c:pt>
                <c:pt idx="68">
                  <c:v>195.00003949653578</c:v>
                </c:pt>
                <c:pt idx="69">
                  <c:v>210.12157033712361</c:v>
                </c:pt>
                <c:pt idx="70">
                  <c:v>298.81950496922843</c:v>
                </c:pt>
                <c:pt idx="71">
                  <c:v>473.39419310646275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A2F-4F60-9913-4A41FB22CCA3}"/>
            </c:ext>
          </c:extLst>
        </c:ser>
        <c:ser>
          <c:idx val="1"/>
          <c:order val="1"/>
          <c:tx>
            <c:v>Прогноз</c:v>
          </c:tx>
          <c:val>
            <c:numRef>
              <c:f>'72 значення'!$O$3:$O$74</c:f>
              <c:numCache>
                <c:formatCode>General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222.72284603761349</c:v>
                </c:pt>
                <c:pt idx="3">
                  <c:v>254.03168725564652</c:v>
                </c:pt>
                <c:pt idx="4">
                  <c:v>301.42753018883235</c:v>
                </c:pt>
                <c:pt idx="5">
                  <c:v>361.65034331266594</c:v>
                </c:pt>
                <c:pt idx="6">
                  <c:v>414.21208235391327</c:v>
                </c:pt>
                <c:pt idx="7">
                  <c:v>446.42370153257843</c:v>
                </c:pt>
                <c:pt idx="8">
                  <c:v>484.27768296519429</c:v>
                </c:pt>
                <c:pt idx="9">
                  <c:v>526.21924238622773</c:v>
                </c:pt>
                <c:pt idx="10">
                  <c:v>541.32823464402907</c:v>
                </c:pt>
                <c:pt idx="11">
                  <c:v>508.4520705776763</c:v>
                </c:pt>
                <c:pt idx="12">
                  <c:v>467.32551903776908</c:v>
                </c:pt>
                <c:pt idx="13">
                  <c:v>428.73176122074636</c:v>
                </c:pt>
                <c:pt idx="14">
                  <c:v>403.90536730336333</c:v>
                </c:pt>
                <c:pt idx="15">
                  <c:v>366.85385516908718</c:v>
                </c:pt>
                <c:pt idx="16">
                  <c:v>339.41943603210029</c:v>
                </c:pt>
                <c:pt idx="17">
                  <c:v>308.52436804602365</c:v>
                </c:pt>
                <c:pt idx="18">
                  <c:v>277.45375990093515</c:v>
                </c:pt>
                <c:pt idx="19">
                  <c:v>245.04152339768507</c:v>
                </c:pt>
                <c:pt idx="20">
                  <c:v>214.51007431241862</c:v>
                </c:pt>
                <c:pt idx="21">
                  <c:v>185.04440476400944</c:v>
                </c:pt>
                <c:pt idx="22">
                  <c:v>159.24000138927499</c:v>
                </c:pt>
                <c:pt idx="23">
                  <c:v>139.57950357995347</c:v>
                </c:pt>
                <c:pt idx="24">
                  <c:v>140.93367052090164</c:v>
                </c:pt>
                <c:pt idx="25">
                  <c:v>165.94814318008301</c:v>
                </c:pt>
                <c:pt idx="26">
                  <c:v>213.90822233866388</c:v>
                </c:pt>
                <c:pt idx="27">
                  <c:v>287.98616944164309</c:v>
                </c:pt>
                <c:pt idx="28">
                  <c:v>388.65845063490997</c:v>
                </c:pt>
                <c:pt idx="29">
                  <c:v>517.8560076675941</c:v>
                </c:pt>
                <c:pt idx="30">
                  <c:v>655.59233957792378</c:v>
                </c:pt>
                <c:pt idx="31">
                  <c:v>773.88132958630331</c:v>
                </c:pt>
                <c:pt idx="32">
                  <c:v>847.4577333778202</c:v>
                </c:pt>
                <c:pt idx="33">
                  <c:v>845.12555697952064</c:v>
                </c:pt>
                <c:pt idx="34">
                  <c:v>778.6334524624084</c:v>
                </c:pt>
                <c:pt idx="35">
                  <c:v>644.57092530854004</c:v>
                </c:pt>
                <c:pt idx="36">
                  <c:v>492.66599484940099</c:v>
                </c:pt>
                <c:pt idx="37">
                  <c:v>347.78267075073387</c:v>
                </c:pt>
                <c:pt idx="38">
                  <c:v>233.24271699553489</c:v>
                </c:pt>
                <c:pt idx="39">
                  <c:v>150.22476036574042</c:v>
                </c:pt>
                <c:pt idx="40">
                  <c:v>88.572548804239247</c:v>
                </c:pt>
                <c:pt idx="41">
                  <c:v>53.71528865761055</c:v>
                </c:pt>
                <c:pt idx="42">
                  <c:v>34.481102663031983</c:v>
                </c:pt>
                <c:pt idx="43">
                  <c:v>25.578708884576454</c:v>
                </c:pt>
                <c:pt idx="44">
                  <c:v>21.804595465822771</c:v>
                </c:pt>
                <c:pt idx="45">
                  <c:v>21.503669478945397</c:v>
                </c:pt>
                <c:pt idx="46">
                  <c:v>23.497304142007977</c:v>
                </c:pt>
                <c:pt idx="47">
                  <c:v>28.776047495148514</c:v>
                </c:pt>
                <c:pt idx="48">
                  <c:v>36.249042835936535</c:v>
                </c:pt>
                <c:pt idx="49">
                  <c:v>46.668605131565471</c:v>
                </c:pt>
                <c:pt idx="50">
                  <c:v>57.664942235376031</c:v>
                </c:pt>
                <c:pt idx="51">
                  <c:v>74.378873089856612</c:v>
                </c:pt>
                <c:pt idx="52">
                  <c:v>99.995197722792739</c:v>
                </c:pt>
                <c:pt idx="53">
                  <c:v>151.50369580996923</c:v>
                </c:pt>
                <c:pt idx="54">
                  <c:v>239.03554224292427</c:v>
                </c:pt>
                <c:pt idx="55">
                  <c:v>368.6594110903514</c:v>
                </c:pt>
                <c:pt idx="56">
                  <c:v>525.17854001494345</c:v>
                </c:pt>
                <c:pt idx="57">
                  <c:v>708.7308534273526</c:v>
                </c:pt>
                <c:pt idx="58">
                  <c:v>874.74168952136858</c:v>
                </c:pt>
                <c:pt idx="59">
                  <c:v>1026.7218514772269</c:v>
                </c:pt>
                <c:pt idx="60">
                  <c:v>1134.6414335211236</c:v>
                </c:pt>
                <c:pt idx="61">
                  <c:v>1220.969576006569</c:v>
                </c:pt>
                <c:pt idx="62">
                  <c:v>1213.1831160961174</c:v>
                </c:pt>
                <c:pt idx="63">
                  <c:v>986.73631097089628</c:v>
                </c:pt>
                <c:pt idx="64">
                  <c:v>693.49647534168571</c:v>
                </c:pt>
                <c:pt idx="65">
                  <c:v>424.36833441102453</c:v>
                </c:pt>
                <c:pt idx="66">
                  <c:v>331.34458871755754</c:v>
                </c:pt>
                <c:pt idx="67">
                  <c:v>271.22208425601627</c:v>
                </c:pt>
                <c:pt idx="68">
                  <c:v>230.18330279561496</c:v>
                </c:pt>
                <c:pt idx="69">
                  <c:v>208.57932465437707</c:v>
                </c:pt>
                <c:pt idx="70">
                  <c:v>234.64703826762926</c:v>
                </c:pt>
                <c:pt idx="71">
                  <c:v>327.44508947093829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A2F-4F60-9913-4A41FB22C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0336384"/>
        <c:axId val="248455744"/>
      </c:lineChart>
      <c:catAx>
        <c:axId val="24033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uk-UA"/>
                  <a:t>Точка даних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uk-UA"/>
          </a:p>
        </c:txPr>
        <c:crossAx val="248455744"/>
        <c:crosses val="autoZero"/>
        <c:auto val="1"/>
        <c:lblAlgn val="ctr"/>
        <c:lblOffset val="100"/>
        <c:noMultiLvlLbl val="0"/>
      </c:catAx>
      <c:valAx>
        <c:axId val="2484557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uk-UA"/>
                  <a:t>Значення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033638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390525</xdr:colOff>
      <xdr:row>11</xdr:row>
      <xdr:rowOff>166687</xdr:rowOff>
    </xdr:from>
    <xdr:to>
      <xdr:col>15</xdr:col>
      <xdr:colOff>428625</xdr:colOff>
      <xdr:row>27</xdr:row>
      <xdr:rowOff>52387</xdr:rowOff>
    </xdr:to>
    <xdr:graphicFrame macro="">
      <xdr:nvGraphicFramePr>
        <xdr:cNvPr id="2" name="Діаграма 1">
          <a:extLst>
            <a:ext uri="{FF2B5EF4-FFF2-40B4-BE49-F238E27FC236}">
              <a16:creationId xmlns:a16="http://schemas.microsoft.com/office/drawing/2014/main" xmlns="" id="{A8CE6E3C-76E6-4371-98C0-4D333F8105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82</xdr:row>
      <xdr:rowOff>28575</xdr:rowOff>
    </xdr:from>
    <xdr:to>
      <xdr:col>13</xdr:col>
      <xdr:colOff>419100</xdr:colOff>
      <xdr:row>109</xdr:row>
      <xdr:rowOff>161925</xdr:rowOff>
    </xdr:to>
    <xdr:graphicFrame macro="">
      <xdr:nvGraphicFramePr>
        <xdr:cNvPr id="3" name="Діаграма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78</xdr:row>
      <xdr:rowOff>0</xdr:rowOff>
    </xdr:from>
    <xdr:to>
      <xdr:col>19</xdr:col>
      <xdr:colOff>457200</xdr:colOff>
      <xdr:row>80</xdr:row>
      <xdr:rowOff>123825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2650" y="16830675"/>
          <a:ext cx="10668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Таблиця1" displayName="Таблиця1" ref="A1:E125" totalsRowShown="0">
  <autoFilter ref="A1:E125"/>
  <tableColumns count="5">
    <tableColumn id="1" name="Часова шкала"/>
    <tableColumn id="2" name="Значення"/>
    <tableColumn id="3" name="Передбачення">
      <calculatedColumnFormula>_xlfn.FORECAST.ETS(A2,$B$2:$B$71,$A$2:$A$71,1,1)</calculatedColumnFormula>
    </tableColumn>
    <tableColumn id="4" name="Нижня довірча границя" dataDxfId="2">
      <calculatedColumnFormula>C2-_xlfn.FORECAST.ETS.CONFINT(A2,$B$2:$B$71,$A$2:$A$71,0.95,1,1)</calculatedColumnFormula>
    </tableColumn>
    <tableColumn id="5" name="Верхня довірча границя" dataDxfId="1">
      <calculatedColumnFormula>C2+_xlfn.FORECAST.ETS.CONFINT(A2,$B$2:$B$71,$A$2:$A$71,0.95,1,1)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workbookViewId="0">
      <selection activeCell="P6" sqref="P6"/>
    </sheetView>
  </sheetViews>
  <sheetFormatPr defaultRowHeight="15" x14ac:dyDescent="0.25"/>
  <cols>
    <col min="1" max="1" width="10.85546875" customWidth="1"/>
    <col min="2" max="2" width="12.42578125" customWidth="1"/>
    <col min="3" max="3" width="12" customWidth="1"/>
    <col min="6" max="6" width="12.140625" customWidth="1"/>
    <col min="7" max="7" width="17.28515625" customWidth="1"/>
    <col min="9" max="9" width="13.28515625" customWidth="1"/>
    <col min="10" max="10" width="14.7109375" customWidth="1"/>
    <col min="11" max="11" width="13.7109375" customWidth="1"/>
  </cols>
  <sheetData>
    <row r="1" spans="1:11" s="2" customFormat="1" ht="18.75" x14ac:dyDescent="0.3">
      <c r="A1" s="1" t="s">
        <v>0</v>
      </c>
      <c r="C1" s="2" t="s">
        <v>1</v>
      </c>
      <c r="D1" s="2" t="s">
        <v>2</v>
      </c>
      <c r="F1" s="2" t="s">
        <v>3</v>
      </c>
      <c r="G1" s="2" t="s">
        <v>4</v>
      </c>
      <c r="H1" s="3">
        <v>2658461</v>
      </c>
    </row>
    <row r="2" spans="1:11" ht="63" x14ac:dyDescent="0.25">
      <c r="A2" s="4" t="s">
        <v>5</v>
      </c>
      <c r="B2" s="4" t="s">
        <v>6</v>
      </c>
      <c r="C2" s="4" t="s">
        <v>7</v>
      </c>
      <c r="D2" s="5" t="s">
        <v>8</v>
      </c>
      <c r="E2" s="4" t="s">
        <v>9</v>
      </c>
      <c r="F2" s="5" t="s">
        <v>10</v>
      </c>
      <c r="G2" s="5" t="s">
        <v>11</v>
      </c>
      <c r="H2" s="4" t="s">
        <v>12</v>
      </c>
      <c r="I2" s="4" t="s">
        <v>209</v>
      </c>
      <c r="J2" s="10" t="s">
        <v>211</v>
      </c>
      <c r="K2" s="10" t="s">
        <v>210</v>
      </c>
    </row>
    <row r="3" spans="1:11" ht="15.75" x14ac:dyDescent="0.25">
      <c r="A3" s="6">
        <v>1</v>
      </c>
      <c r="B3" s="7">
        <v>43890</v>
      </c>
      <c r="C3" s="8" t="s">
        <v>13</v>
      </c>
      <c r="D3" s="8">
        <f>YEAR(B3)</f>
        <v>2020</v>
      </c>
      <c r="E3" s="8">
        <f>WEEKNUM(B3)</f>
        <v>9</v>
      </c>
      <c r="F3" s="8">
        <f>MONTH(B3)</f>
        <v>2</v>
      </c>
      <c r="G3" s="8" t="str">
        <f>IF(F3&lt;3,"Зима",IF(F3&lt;6,"Весна",IF(F3&lt;9,"Літо",IF(F3&lt;12,"Осінь","Зима"))))</f>
        <v>Зима</v>
      </c>
      <c r="H3" s="8">
        <v>0</v>
      </c>
      <c r="I3" s="9">
        <f>H3*100000/$H$1</f>
        <v>0</v>
      </c>
      <c r="J3">
        <f>H3</f>
        <v>0</v>
      </c>
      <c r="K3">
        <f>J3/$H$1</f>
        <v>0</v>
      </c>
    </row>
    <row r="4" spans="1:11" ht="15.75" x14ac:dyDescent="0.25">
      <c r="A4" s="6">
        <v>2</v>
      </c>
      <c r="B4" s="8" t="s">
        <v>14</v>
      </c>
      <c r="C4" s="8" t="s">
        <v>15</v>
      </c>
      <c r="D4" s="8">
        <f t="shared" ref="D4:D67" si="0">YEAR(B4)</f>
        <v>2020</v>
      </c>
      <c r="E4" s="8">
        <f t="shared" ref="E4:E67" si="1">WEEKNUM(B4)</f>
        <v>10</v>
      </c>
      <c r="F4" s="8">
        <f t="shared" ref="F4:F67" si="2">MONTH(B4)</f>
        <v>3</v>
      </c>
      <c r="G4" s="8" t="str">
        <f t="shared" ref="G4:G67" si="3">IF(F4&lt;3,"Зима",IF(F4&lt;6,"Весна",IF(F4&lt;9,"Літо",IF(F4&lt;12,"Осінь","Зима"))))</f>
        <v>Весна</v>
      </c>
      <c r="H4" s="8">
        <v>0</v>
      </c>
      <c r="I4" s="9">
        <f t="shared" ref="I4:I67" si="4">H4*100000/$H$1</f>
        <v>0</v>
      </c>
      <c r="J4">
        <f>H4+J3</f>
        <v>0</v>
      </c>
      <c r="K4">
        <f t="shared" ref="K4:K67" si="5">J4/$H$1</f>
        <v>0</v>
      </c>
    </row>
    <row r="5" spans="1:11" ht="15.75" x14ac:dyDescent="0.25">
      <c r="A5" s="6">
        <v>3</v>
      </c>
      <c r="B5" s="8" t="s">
        <v>16</v>
      </c>
      <c r="C5" s="8" t="s">
        <v>17</v>
      </c>
      <c r="D5" s="8">
        <f t="shared" si="0"/>
        <v>2020</v>
      </c>
      <c r="E5" s="8">
        <f t="shared" si="1"/>
        <v>11</v>
      </c>
      <c r="F5" s="8">
        <f t="shared" si="2"/>
        <v>3</v>
      </c>
      <c r="G5" s="8" t="str">
        <f t="shared" si="3"/>
        <v>Весна</v>
      </c>
      <c r="H5" s="8">
        <v>0</v>
      </c>
      <c r="I5" s="9">
        <f t="shared" si="4"/>
        <v>0</v>
      </c>
      <c r="J5">
        <f t="shared" ref="J5:J68" si="6">H5+J4</f>
        <v>0</v>
      </c>
      <c r="K5">
        <f t="shared" si="5"/>
        <v>0</v>
      </c>
    </row>
    <row r="6" spans="1:11" ht="15.75" x14ac:dyDescent="0.25">
      <c r="A6" s="6">
        <v>4</v>
      </c>
      <c r="B6" s="8" t="s">
        <v>18</v>
      </c>
      <c r="C6" s="8" t="s">
        <v>19</v>
      </c>
      <c r="D6" s="8">
        <f t="shared" si="0"/>
        <v>2020</v>
      </c>
      <c r="E6" s="8">
        <f t="shared" si="1"/>
        <v>12</v>
      </c>
      <c r="F6" s="8">
        <f t="shared" si="2"/>
        <v>3</v>
      </c>
      <c r="G6" s="8" t="str">
        <f t="shared" si="3"/>
        <v>Весна</v>
      </c>
      <c r="H6" s="8">
        <v>1</v>
      </c>
      <c r="I6" s="9">
        <f t="shared" si="4"/>
        <v>3.7615748359671256E-2</v>
      </c>
      <c r="J6">
        <f t="shared" si="6"/>
        <v>1</v>
      </c>
      <c r="K6">
        <f t="shared" si="5"/>
        <v>3.7615748359671256E-7</v>
      </c>
    </row>
    <row r="7" spans="1:11" ht="15.75" x14ac:dyDescent="0.25">
      <c r="A7" s="6">
        <v>5</v>
      </c>
      <c r="B7" s="8" t="s">
        <v>20</v>
      </c>
      <c r="C7" s="8" t="s">
        <v>21</v>
      </c>
      <c r="D7" s="8">
        <f t="shared" si="0"/>
        <v>2020</v>
      </c>
      <c r="E7" s="8">
        <f t="shared" si="1"/>
        <v>13</v>
      </c>
      <c r="F7" s="8">
        <f t="shared" si="2"/>
        <v>3</v>
      </c>
      <c r="G7" s="8" t="str">
        <f t="shared" si="3"/>
        <v>Весна</v>
      </c>
      <c r="H7" s="8">
        <v>4</v>
      </c>
      <c r="I7" s="9">
        <f t="shared" si="4"/>
        <v>0.15046299343868502</v>
      </c>
      <c r="J7">
        <f t="shared" si="6"/>
        <v>5</v>
      </c>
      <c r="K7">
        <f t="shared" si="5"/>
        <v>1.8807874179835626E-6</v>
      </c>
    </row>
    <row r="8" spans="1:11" ht="15.75" x14ac:dyDescent="0.25">
      <c r="A8" s="6">
        <v>6</v>
      </c>
      <c r="B8" s="8" t="s">
        <v>22</v>
      </c>
      <c r="C8" s="8" t="s">
        <v>23</v>
      </c>
      <c r="D8" s="8">
        <f t="shared" si="0"/>
        <v>2020</v>
      </c>
      <c r="E8" s="8">
        <f t="shared" si="1"/>
        <v>14</v>
      </c>
      <c r="F8" s="8">
        <f t="shared" si="2"/>
        <v>4</v>
      </c>
      <c r="G8" s="8" t="str">
        <f t="shared" si="3"/>
        <v>Весна</v>
      </c>
      <c r="H8" s="8">
        <v>8</v>
      </c>
      <c r="I8" s="9">
        <f t="shared" si="4"/>
        <v>0.30092598687737004</v>
      </c>
      <c r="J8">
        <f t="shared" si="6"/>
        <v>13</v>
      </c>
      <c r="K8">
        <f t="shared" si="5"/>
        <v>4.8900472867572631E-6</v>
      </c>
    </row>
    <row r="9" spans="1:11" ht="15.75" x14ac:dyDescent="0.25">
      <c r="A9" s="6">
        <v>7</v>
      </c>
      <c r="B9" s="8" t="s">
        <v>24</v>
      </c>
      <c r="C9" s="8" t="s">
        <v>25</v>
      </c>
      <c r="D9" s="8">
        <f t="shared" si="0"/>
        <v>2020</v>
      </c>
      <c r="E9" s="8">
        <f t="shared" si="1"/>
        <v>15</v>
      </c>
      <c r="F9" s="8">
        <f t="shared" si="2"/>
        <v>4</v>
      </c>
      <c r="G9" s="8" t="str">
        <f t="shared" si="3"/>
        <v>Весна</v>
      </c>
      <c r="H9" s="8">
        <v>62</v>
      </c>
      <c r="I9" s="9">
        <f t="shared" si="4"/>
        <v>2.3321763982996178</v>
      </c>
      <c r="J9">
        <f t="shared" si="6"/>
        <v>75</v>
      </c>
      <c r="K9">
        <f t="shared" si="5"/>
        <v>2.8211811269753441E-5</v>
      </c>
    </row>
    <row r="10" spans="1:11" ht="15.75" x14ac:dyDescent="0.25">
      <c r="A10" s="6">
        <v>8</v>
      </c>
      <c r="B10" s="8" t="s">
        <v>26</v>
      </c>
      <c r="C10" s="8" t="s">
        <v>27</v>
      </c>
      <c r="D10" s="8">
        <f t="shared" si="0"/>
        <v>2020</v>
      </c>
      <c r="E10" s="8">
        <f t="shared" si="1"/>
        <v>16</v>
      </c>
      <c r="F10" s="8">
        <f t="shared" si="2"/>
        <v>4</v>
      </c>
      <c r="G10" s="8" t="str">
        <f t="shared" si="3"/>
        <v>Весна</v>
      </c>
      <c r="H10" s="8">
        <v>109</v>
      </c>
      <c r="I10" s="9">
        <f t="shared" si="4"/>
        <v>4.1001165712041665</v>
      </c>
      <c r="J10">
        <f t="shared" si="6"/>
        <v>184</v>
      </c>
      <c r="K10">
        <f t="shared" si="5"/>
        <v>6.9212976981795107E-5</v>
      </c>
    </row>
    <row r="11" spans="1:11" ht="15.75" x14ac:dyDescent="0.25">
      <c r="A11" s="6">
        <v>9</v>
      </c>
      <c r="B11" s="8" t="s">
        <v>28</v>
      </c>
      <c r="C11" s="8" t="s">
        <v>29</v>
      </c>
      <c r="D11" s="8">
        <f t="shared" si="0"/>
        <v>2020</v>
      </c>
      <c r="E11" s="8">
        <f t="shared" si="1"/>
        <v>17</v>
      </c>
      <c r="F11" s="8">
        <f t="shared" si="2"/>
        <v>4</v>
      </c>
      <c r="G11" s="8" t="str">
        <f t="shared" si="3"/>
        <v>Весна</v>
      </c>
      <c r="H11" s="8">
        <v>268</v>
      </c>
      <c r="I11" s="9">
        <f t="shared" si="4"/>
        <v>10.081020560391895</v>
      </c>
      <c r="J11">
        <f t="shared" si="6"/>
        <v>452</v>
      </c>
      <c r="K11">
        <f t="shared" si="5"/>
        <v>1.7002318258571407E-4</v>
      </c>
    </row>
    <row r="12" spans="1:11" ht="15.75" x14ac:dyDescent="0.25">
      <c r="A12" s="6">
        <v>10</v>
      </c>
      <c r="B12" s="8" t="s">
        <v>30</v>
      </c>
      <c r="C12" s="8" t="s">
        <v>31</v>
      </c>
      <c r="D12" s="8">
        <f t="shared" si="0"/>
        <v>2020</v>
      </c>
      <c r="E12" s="8">
        <f t="shared" si="1"/>
        <v>18</v>
      </c>
      <c r="F12" s="8">
        <f t="shared" si="2"/>
        <v>5</v>
      </c>
      <c r="G12" s="8" t="str">
        <f t="shared" si="3"/>
        <v>Весна</v>
      </c>
      <c r="H12" s="8">
        <v>409</v>
      </c>
      <c r="I12" s="9">
        <f t="shared" si="4"/>
        <v>15.384841079105543</v>
      </c>
      <c r="J12">
        <f t="shared" si="6"/>
        <v>861</v>
      </c>
      <c r="K12">
        <f t="shared" si="5"/>
        <v>3.2387159337676948E-4</v>
      </c>
    </row>
    <row r="13" spans="1:11" ht="15.75" x14ac:dyDescent="0.25">
      <c r="A13" s="6">
        <v>11</v>
      </c>
      <c r="B13" s="8" t="s">
        <v>32</v>
      </c>
      <c r="C13" s="8" t="s">
        <v>33</v>
      </c>
      <c r="D13" s="8">
        <f t="shared" si="0"/>
        <v>2020</v>
      </c>
      <c r="E13" s="8">
        <f t="shared" si="1"/>
        <v>19</v>
      </c>
      <c r="F13" s="8">
        <f t="shared" si="2"/>
        <v>5</v>
      </c>
      <c r="G13" s="8" t="str">
        <f t="shared" si="3"/>
        <v>Весна</v>
      </c>
      <c r="H13" s="8">
        <v>499</v>
      </c>
      <c r="I13" s="9">
        <f t="shared" si="4"/>
        <v>18.770258431475956</v>
      </c>
      <c r="J13">
        <f t="shared" si="6"/>
        <v>1360</v>
      </c>
      <c r="K13">
        <f t="shared" si="5"/>
        <v>5.1157417769152902E-4</v>
      </c>
    </row>
    <row r="14" spans="1:11" ht="15.75" x14ac:dyDescent="0.25">
      <c r="A14" s="6">
        <v>12</v>
      </c>
      <c r="B14" s="8" t="s">
        <v>34</v>
      </c>
      <c r="C14" s="8" t="s">
        <v>35</v>
      </c>
      <c r="D14" s="8">
        <f t="shared" si="0"/>
        <v>2020</v>
      </c>
      <c r="E14" s="8">
        <f t="shared" si="1"/>
        <v>20</v>
      </c>
      <c r="F14" s="8">
        <f t="shared" si="2"/>
        <v>5</v>
      </c>
      <c r="G14" s="8" t="str">
        <f t="shared" si="3"/>
        <v>Весна</v>
      </c>
      <c r="H14" s="8">
        <v>391</v>
      </c>
      <c r="I14" s="9">
        <f t="shared" si="4"/>
        <v>14.707757608631461</v>
      </c>
      <c r="J14">
        <f t="shared" si="6"/>
        <v>1751</v>
      </c>
      <c r="K14">
        <f t="shared" si="5"/>
        <v>6.5865175377784364E-4</v>
      </c>
    </row>
    <row r="15" spans="1:11" ht="15.75" x14ac:dyDescent="0.25">
      <c r="A15" s="6">
        <v>13</v>
      </c>
      <c r="B15" s="8" t="s">
        <v>36</v>
      </c>
      <c r="C15" s="8" t="s">
        <v>37</v>
      </c>
      <c r="D15" s="8">
        <f t="shared" si="0"/>
        <v>2020</v>
      </c>
      <c r="E15" s="8">
        <f t="shared" si="1"/>
        <v>21</v>
      </c>
      <c r="F15" s="8">
        <f t="shared" si="2"/>
        <v>5</v>
      </c>
      <c r="G15" s="8" t="str">
        <f t="shared" si="3"/>
        <v>Весна</v>
      </c>
      <c r="H15" s="8">
        <v>332</v>
      </c>
      <c r="I15" s="9">
        <f t="shared" si="4"/>
        <v>12.488428455410856</v>
      </c>
      <c r="J15">
        <f t="shared" si="6"/>
        <v>2083</v>
      </c>
      <c r="K15">
        <f t="shared" si="5"/>
        <v>7.8353603833195224E-4</v>
      </c>
    </row>
    <row r="16" spans="1:11" ht="15.75" x14ac:dyDescent="0.25">
      <c r="A16" s="6">
        <v>14</v>
      </c>
      <c r="B16" s="8" t="s">
        <v>38</v>
      </c>
      <c r="C16" s="8" t="s">
        <v>39</v>
      </c>
      <c r="D16" s="8">
        <f t="shared" si="0"/>
        <v>2020</v>
      </c>
      <c r="E16" s="8">
        <f t="shared" si="1"/>
        <v>22</v>
      </c>
      <c r="F16" s="8">
        <f t="shared" si="2"/>
        <v>5</v>
      </c>
      <c r="G16" s="8" t="str">
        <f t="shared" si="3"/>
        <v>Весна</v>
      </c>
      <c r="H16" s="8">
        <v>388</v>
      </c>
      <c r="I16" s="9">
        <f t="shared" si="4"/>
        <v>14.594910363552446</v>
      </c>
      <c r="J16">
        <f t="shared" si="6"/>
        <v>2471</v>
      </c>
      <c r="K16">
        <f t="shared" si="5"/>
        <v>9.294851419674767E-4</v>
      </c>
    </row>
    <row r="17" spans="1:11" ht="15.75" x14ac:dyDescent="0.25">
      <c r="A17" s="6">
        <v>15</v>
      </c>
      <c r="B17" s="8" t="s">
        <v>40</v>
      </c>
      <c r="C17" s="8" t="s">
        <v>41</v>
      </c>
      <c r="D17" s="8">
        <f t="shared" si="0"/>
        <v>2020</v>
      </c>
      <c r="E17" s="8">
        <f t="shared" si="1"/>
        <v>23</v>
      </c>
      <c r="F17" s="8">
        <f t="shared" si="2"/>
        <v>6</v>
      </c>
      <c r="G17" s="8" t="str">
        <f t="shared" si="3"/>
        <v>Літо</v>
      </c>
      <c r="H17" s="8">
        <v>479</v>
      </c>
      <c r="I17" s="9">
        <f t="shared" si="4"/>
        <v>18.017943464282531</v>
      </c>
      <c r="J17">
        <f t="shared" si="6"/>
        <v>2950</v>
      </c>
      <c r="K17">
        <f t="shared" si="5"/>
        <v>1.109664576610302E-3</v>
      </c>
    </row>
    <row r="18" spans="1:11" ht="15.75" x14ac:dyDescent="0.25">
      <c r="A18" s="6">
        <v>16</v>
      </c>
      <c r="B18" s="8" t="s">
        <v>42</v>
      </c>
      <c r="C18" s="8" t="s">
        <v>43</v>
      </c>
      <c r="D18" s="8">
        <f t="shared" si="0"/>
        <v>2020</v>
      </c>
      <c r="E18" s="8">
        <f t="shared" si="1"/>
        <v>24</v>
      </c>
      <c r="F18" s="8">
        <f t="shared" si="2"/>
        <v>6</v>
      </c>
      <c r="G18" s="8" t="str">
        <f t="shared" si="3"/>
        <v>Літо</v>
      </c>
      <c r="H18" s="8">
        <v>631</v>
      </c>
      <c r="I18" s="9">
        <f t="shared" si="4"/>
        <v>23.735537214952561</v>
      </c>
      <c r="J18">
        <f t="shared" si="6"/>
        <v>3581</v>
      </c>
      <c r="K18">
        <f t="shared" si="5"/>
        <v>1.3470199487598275E-3</v>
      </c>
    </row>
    <row r="19" spans="1:11" ht="15.75" x14ac:dyDescent="0.25">
      <c r="A19" s="6">
        <v>17</v>
      </c>
      <c r="B19" s="8" t="s">
        <v>44</v>
      </c>
      <c r="C19" s="8" t="s">
        <v>45</v>
      </c>
      <c r="D19" s="8">
        <f t="shared" si="0"/>
        <v>2020</v>
      </c>
      <c r="E19" s="8">
        <f t="shared" si="1"/>
        <v>25</v>
      </c>
      <c r="F19" s="8">
        <f t="shared" si="2"/>
        <v>6</v>
      </c>
      <c r="G19" s="8" t="str">
        <f t="shared" si="3"/>
        <v>Літо</v>
      </c>
      <c r="H19" s="8">
        <v>685</v>
      </c>
      <c r="I19" s="9">
        <f t="shared" si="4"/>
        <v>25.766787626374807</v>
      </c>
      <c r="J19">
        <f t="shared" si="6"/>
        <v>4266</v>
      </c>
      <c r="K19">
        <f t="shared" si="5"/>
        <v>1.6046878250235758E-3</v>
      </c>
    </row>
    <row r="20" spans="1:11" ht="15.75" x14ac:dyDescent="0.25">
      <c r="A20" s="6">
        <v>18</v>
      </c>
      <c r="B20" s="8" t="s">
        <v>46</v>
      </c>
      <c r="C20" s="8" t="s">
        <v>47</v>
      </c>
      <c r="D20" s="8">
        <f t="shared" si="0"/>
        <v>2020</v>
      </c>
      <c r="E20" s="8">
        <f t="shared" si="1"/>
        <v>26</v>
      </c>
      <c r="F20" s="8">
        <f t="shared" si="2"/>
        <v>6</v>
      </c>
      <c r="G20" s="8" t="str">
        <f t="shared" si="3"/>
        <v>Літо</v>
      </c>
      <c r="H20" s="8">
        <v>703</v>
      </c>
      <c r="I20" s="9">
        <f t="shared" si="4"/>
        <v>26.443871096848891</v>
      </c>
      <c r="J20">
        <f t="shared" si="6"/>
        <v>4969</v>
      </c>
      <c r="K20">
        <f t="shared" si="5"/>
        <v>1.8691265359920646E-3</v>
      </c>
    </row>
    <row r="21" spans="1:11" ht="15.75" x14ac:dyDescent="0.25">
      <c r="A21" s="6">
        <v>19</v>
      </c>
      <c r="B21" s="8" t="s">
        <v>48</v>
      </c>
      <c r="C21" s="8" t="s">
        <v>49</v>
      </c>
      <c r="D21" s="8">
        <f t="shared" si="0"/>
        <v>2020</v>
      </c>
      <c r="E21" s="8">
        <f t="shared" si="1"/>
        <v>27</v>
      </c>
      <c r="F21" s="8">
        <f t="shared" si="2"/>
        <v>7</v>
      </c>
      <c r="G21" s="8" t="str">
        <f t="shared" si="3"/>
        <v>Літо</v>
      </c>
      <c r="H21" s="8">
        <v>71</v>
      </c>
      <c r="I21" s="9">
        <f t="shared" si="4"/>
        <v>2.670718133536659</v>
      </c>
      <c r="J21">
        <f t="shared" si="6"/>
        <v>5040</v>
      </c>
      <c r="K21">
        <f t="shared" si="5"/>
        <v>1.8958337173274312E-3</v>
      </c>
    </row>
    <row r="22" spans="1:11" ht="15.75" x14ac:dyDescent="0.25">
      <c r="A22" s="6">
        <v>20</v>
      </c>
      <c r="B22" s="8" t="s">
        <v>50</v>
      </c>
      <c r="C22" s="8" t="s">
        <v>51</v>
      </c>
      <c r="D22" s="8">
        <f t="shared" si="0"/>
        <v>2020</v>
      </c>
      <c r="E22" s="8">
        <f t="shared" si="1"/>
        <v>28</v>
      </c>
      <c r="F22" s="8">
        <f t="shared" si="2"/>
        <v>7</v>
      </c>
      <c r="G22" s="8" t="str">
        <f t="shared" si="3"/>
        <v>Літо</v>
      </c>
      <c r="H22" s="8">
        <v>782</v>
      </c>
      <c r="I22" s="9">
        <f t="shared" si="4"/>
        <v>29.415515217262922</v>
      </c>
      <c r="J22">
        <f t="shared" si="6"/>
        <v>5822</v>
      </c>
      <c r="K22">
        <f t="shared" si="5"/>
        <v>2.1899888695000604E-3</v>
      </c>
    </row>
    <row r="23" spans="1:11" ht="15.75" x14ac:dyDescent="0.25">
      <c r="A23" s="6">
        <v>21</v>
      </c>
      <c r="B23" s="8" t="s">
        <v>52</v>
      </c>
      <c r="C23" s="8" t="s">
        <v>53</v>
      </c>
      <c r="D23" s="8">
        <f t="shared" si="0"/>
        <v>2020</v>
      </c>
      <c r="E23" s="8">
        <f t="shared" si="1"/>
        <v>29</v>
      </c>
      <c r="F23" s="8">
        <f t="shared" si="2"/>
        <v>7</v>
      </c>
      <c r="G23" s="8" t="str">
        <f t="shared" si="3"/>
        <v>Літо</v>
      </c>
      <c r="H23" s="8">
        <v>836</v>
      </c>
      <c r="I23" s="9">
        <f t="shared" si="4"/>
        <v>31.446765628685167</v>
      </c>
      <c r="J23">
        <f t="shared" si="6"/>
        <v>6658</v>
      </c>
      <c r="K23">
        <f t="shared" si="5"/>
        <v>2.5044565257869122E-3</v>
      </c>
    </row>
    <row r="24" spans="1:11" ht="15.75" x14ac:dyDescent="0.25">
      <c r="A24" s="6">
        <v>22</v>
      </c>
      <c r="B24" s="8" t="s">
        <v>54</v>
      </c>
      <c r="C24" s="8" t="s">
        <v>55</v>
      </c>
      <c r="D24" s="8">
        <f t="shared" si="0"/>
        <v>2020</v>
      </c>
      <c r="E24" s="8">
        <f t="shared" si="1"/>
        <v>30</v>
      </c>
      <c r="F24" s="8">
        <f t="shared" si="2"/>
        <v>7</v>
      </c>
      <c r="G24" s="8" t="str">
        <f t="shared" si="3"/>
        <v>Літо</v>
      </c>
      <c r="H24" s="8">
        <v>1005</v>
      </c>
      <c r="I24" s="9">
        <f t="shared" si="4"/>
        <v>37.803827101469608</v>
      </c>
      <c r="J24">
        <f t="shared" si="6"/>
        <v>7663</v>
      </c>
      <c r="K24">
        <f t="shared" si="5"/>
        <v>2.882494796801608E-3</v>
      </c>
    </row>
    <row r="25" spans="1:11" ht="15.75" x14ac:dyDescent="0.25">
      <c r="A25" s="6">
        <v>23</v>
      </c>
      <c r="B25" s="8" t="s">
        <v>56</v>
      </c>
      <c r="C25" s="8" t="s">
        <v>57</v>
      </c>
      <c r="D25" s="8">
        <f t="shared" si="0"/>
        <v>2020</v>
      </c>
      <c r="E25" s="8">
        <f t="shared" si="1"/>
        <v>31</v>
      </c>
      <c r="F25" s="8">
        <f t="shared" si="2"/>
        <v>8</v>
      </c>
      <c r="G25" s="8" t="str">
        <f t="shared" si="3"/>
        <v>Літо</v>
      </c>
      <c r="H25" s="8">
        <v>1495</v>
      </c>
      <c r="I25" s="9">
        <f t="shared" si="4"/>
        <v>56.235543797708523</v>
      </c>
      <c r="J25">
        <f t="shared" si="6"/>
        <v>9158</v>
      </c>
      <c r="K25">
        <f t="shared" si="5"/>
        <v>3.4448502347786932E-3</v>
      </c>
    </row>
    <row r="26" spans="1:11" ht="15.75" x14ac:dyDescent="0.25">
      <c r="A26" s="6">
        <v>24</v>
      </c>
      <c r="B26" s="8" t="s">
        <v>58</v>
      </c>
      <c r="C26" s="8" t="s">
        <v>59</v>
      </c>
      <c r="D26" s="8">
        <f t="shared" si="0"/>
        <v>2020</v>
      </c>
      <c r="E26" s="8">
        <f t="shared" si="1"/>
        <v>32</v>
      </c>
      <c r="F26" s="8">
        <f t="shared" si="2"/>
        <v>8</v>
      </c>
      <c r="G26" s="8" t="str">
        <f t="shared" si="3"/>
        <v>Літо</v>
      </c>
      <c r="H26" s="8">
        <v>2481</v>
      </c>
      <c r="I26" s="9">
        <f t="shared" si="4"/>
        <v>93.32467168034438</v>
      </c>
      <c r="J26">
        <f t="shared" si="6"/>
        <v>11639</v>
      </c>
      <c r="K26">
        <f t="shared" si="5"/>
        <v>4.3780969515821375E-3</v>
      </c>
    </row>
    <row r="27" spans="1:11" ht="15.75" x14ac:dyDescent="0.25">
      <c r="A27" s="6">
        <v>25</v>
      </c>
      <c r="B27" s="8" t="s">
        <v>60</v>
      </c>
      <c r="C27" s="8" t="s">
        <v>61</v>
      </c>
      <c r="D27" s="8">
        <f t="shared" si="0"/>
        <v>2020</v>
      </c>
      <c r="E27" s="8">
        <f t="shared" si="1"/>
        <v>33</v>
      </c>
      <c r="F27" s="8">
        <f t="shared" si="2"/>
        <v>8</v>
      </c>
      <c r="G27" s="8" t="str">
        <f t="shared" si="3"/>
        <v>Літо</v>
      </c>
      <c r="H27" s="8">
        <v>3224</v>
      </c>
      <c r="I27" s="9">
        <f t="shared" si="4"/>
        <v>121.27317271158012</v>
      </c>
      <c r="J27">
        <f t="shared" si="6"/>
        <v>14863</v>
      </c>
      <c r="K27">
        <f t="shared" si="5"/>
        <v>5.5908286786979381E-3</v>
      </c>
    </row>
    <row r="28" spans="1:11" ht="15.75" x14ac:dyDescent="0.25">
      <c r="A28" s="6">
        <v>26</v>
      </c>
      <c r="B28" s="8" t="s">
        <v>62</v>
      </c>
      <c r="C28" s="8" t="s">
        <v>63</v>
      </c>
      <c r="D28" s="8">
        <f t="shared" si="0"/>
        <v>2020</v>
      </c>
      <c r="E28" s="8">
        <f t="shared" si="1"/>
        <v>34</v>
      </c>
      <c r="F28" s="8">
        <f t="shared" si="2"/>
        <v>8</v>
      </c>
      <c r="G28" s="8" t="str">
        <f t="shared" si="3"/>
        <v>Літо</v>
      </c>
      <c r="H28" s="8">
        <v>3607</v>
      </c>
      <c r="I28" s="9">
        <f t="shared" si="4"/>
        <v>135.68000433333421</v>
      </c>
      <c r="J28">
        <f t="shared" si="6"/>
        <v>18470</v>
      </c>
      <c r="K28">
        <f t="shared" si="5"/>
        <v>6.9476287220312802E-3</v>
      </c>
    </row>
    <row r="29" spans="1:11" ht="15.75" x14ac:dyDescent="0.25">
      <c r="A29" s="6">
        <v>27</v>
      </c>
      <c r="B29" s="8" t="s">
        <v>64</v>
      </c>
      <c r="C29" s="8" t="s">
        <v>65</v>
      </c>
      <c r="D29" s="8">
        <f t="shared" si="0"/>
        <v>2020</v>
      </c>
      <c r="E29" s="8">
        <f t="shared" si="1"/>
        <v>35</v>
      </c>
      <c r="F29" s="8">
        <f t="shared" si="2"/>
        <v>8</v>
      </c>
      <c r="G29" s="8" t="str">
        <f t="shared" si="3"/>
        <v>Літо</v>
      </c>
      <c r="H29" s="8">
        <v>4414</v>
      </c>
      <c r="I29" s="9">
        <f t="shared" si="4"/>
        <v>166.03591325958891</v>
      </c>
      <c r="J29">
        <f t="shared" si="6"/>
        <v>22884</v>
      </c>
      <c r="K29">
        <f t="shared" si="5"/>
        <v>8.6079878546271704E-3</v>
      </c>
    </row>
    <row r="30" spans="1:11" ht="15.75" x14ac:dyDescent="0.25">
      <c r="A30" s="6">
        <v>28</v>
      </c>
      <c r="B30" s="8" t="s">
        <v>66</v>
      </c>
      <c r="C30" s="8" t="s">
        <v>67</v>
      </c>
      <c r="D30" s="8">
        <f t="shared" si="0"/>
        <v>2020</v>
      </c>
      <c r="E30" s="8">
        <f t="shared" si="1"/>
        <v>36</v>
      </c>
      <c r="F30" s="8">
        <f t="shared" si="2"/>
        <v>9</v>
      </c>
      <c r="G30" s="8" t="str">
        <f t="shared" si="3"/>
        <v>Осінь</v>
      </c>
      <c r="H30" s="8">
        <v>5140</v>
      </c>
      <c r="I30" s="9">
        <f t="shared" si="4"/>
        <v>193.34494656871024</v>
      </c>
      <c r="J30">
        <f t="shared" si="6"/>
        <v>28024</v>
      </c>
      <c r="K30">
        <f t="shared" si="5"/>
        <v>1.0541437320314272E-2</v>
      </c>
    </row>
    <row r="31" spans="1:11" ht="15.75" x14ac:dyDescent="0.25">
      <c r="A31" s="6">
        <v>29</v>
      </c>
      <c r="B31" s="8" t="s">
        <v>68</v>
      </c>
      <c r="C31" s="8" t="s">
        <v>69</v>
      </c>
      <c r="D31" s="8">
        <f t="shared" si="0"/>
        <v>2020</v>
      </c>
      <c r="E31" s="8">
        <f t="shared" si="1"/>
        <v>37</v>
      </c>
      <c r="F31" s="8">
        <f t="shared" si="2"/>
        <v>9</v>
      </c>
      <c r="G31" s="8" t="str">
        <f t="shared" si="3"/>
        <v>Осінь</v>
      </c>
      <c r="H31" s="8">
        <v>5933</v>
      </c>
      <c r="I31" s="9">
        <f t="shared" si="4"/>
        <v>223.17423501792953</v>
      </c>
      <c r="J31">
        <f t="shared" si="6"/>
        <v>33957</v>
      </c>
      <c r="K31">
        <f t="shared" si="5"/>
        <v>1.2773179670493568E-2</v>
      </c>
    </row>
    <row r="32" spans="1:11" ht="15.75" x14ac:dyDescent="0.25">
      <c r="A32" s="6">
        <v>30</v>
      </c>
      <c r="B32" s="8" t="s">
        <v>70</v>
      </c>
      <c r="C32" s="8" t="s">
        <v>71</v>
      </c>
      <c r="D32" s="8">
        <f t="shared" si="0"/>
        <v>2020</v>
      </c>
      <c r="E32" s="8">
        <f t="shared" si="1"/>
        <v>38</v>
      </c>
      <c r="F32" s="8">
        <f t="shared" si="2"/>
        <v>9</v>
      </c>
      <c r="G32" s="8" t="str">
        <f t="shared" si="3"/>
        <v>Осінь</v>
      </c>
      <c r="H32" s="8">
        <v>6690</v>
      </c>
      <c r="I32" s="9">
        <f t="shared" si="4"/>
        <v>251.64935652620068</v>
      </c>
      <c r="J32">
        <f t="shared" si="6"/>
        <v>40647</v>
      </c>
      <c r="K32">
        <f t="shared" si="5"/>
        <v>1.5289673235755575E-2</v>
      </c>
    </row>
    <row r="33" spans="1:11" ht="15.75" x14ac:dyDescent="0.25">
      <c r="A33" s="6">
        <v>31</v>
      </c>
      <c r="B33" s="8" t="s">
        <v>72</v>
      </c>
      <c r="C33" s="8" t="s">
        <v>73</v>
      </c>
      <c r="D33" s="8">
        <f t="shared" si="0"/>
        <v>2020</v>
      </c>
      <c r="E33" s="8">
        <f t="shared" si="1"/>
        <v>39</v>
      </c>
      <c r="F33" s="8">
        <f t="shared" si="2"/>
        <v>9</v>
      </c>
      <c r="G33" s="8" t="str">
        <f t="shared" si="3"/>
        <v>Осінь</v>
      </c>
      <c r="H33" s="8">
        <v>7637</v>
      </c>
      <c r="I33" s="9">
        <f t="shared" si="4"/>
        <v>287.27147022280934</v>
      </c>
      <c r="J33">
        <f t="shared" si="6"/>
        <v>48284</v>
      </c>
      <c r="K33">
        <f t="shared" si="5"/>
        <v>1.8162387937983668E-2</v>
      </c>
    </row>
    <row r="34" spans="1:11" ht="15.75" x14ac:dyDescent="0.25">
      <c r="A34" s="6">
        <v>32</v>
      </c>
      <c r="B34" s="8" t="s">
        <v>74</v>
      </c>
      <c r="C34" s="8" t="s">
        <v>75</v>
      </c>
      <c r="D34" s="8">
        <f t="shared" si="0"/>
        <v>2020</v>
      </c>
      <c r="E34" s="8">
        <f t="shared" si="1"/>
        <v>40</v>
      </c>
      <c r="F34" s="8">
        <f t="shared" si="2"/>
        <v>10</v>
      </c>
      <c r="G34" s="8" t="str">
        <f t="shared" si="3"/>
        <v>Осінь</v>
      </c>
      <c r="H34" s="8">
        <v>9713</v>
      </c>
      <c r="I34" s="9">
        <f t="shared" si="4"/>
        <v>365.36176381748686</v>
      </c>
      <c r="J34">
        <f t="shared" si="6"/>
        <v>57997</v>
      </c>
      <c r="K34">
        <f t="shared" si="5"/>
        <v>2.1816005576158537E-2</v>
      </c>
    </row>
    <row r="35" spans="1:11" ht="15.75" x14ac:dyDescent="0.25">
      <c r="A35" s="6">
        <v>33</v>
      </c>
      <c r="B35" s="8" t="s">
        <v>76</v>
      </c>
      <c r="C35" s="8" t="s">
        <v>77</v>
      </c>
      <c r="D35" s="8">
        <f t="shared" si="0"/>
        <v>2020</v>
      </c>
      <c r="E35" s="8">
        <f t="shared" si="1"/>
        <v>41</v>
      </c>
      <c r="F35" s="8">
        <f t="shared" si="2"/>
        <v>10</v>
      </c>
      <c r="G35" s="8" t="str">
        <f t="shared" si="3"/>
        <v>Осінь</v>
      </c>
      <c r="H35" s="8">
        <v>11493</v>
      </c>
      <c r="I35" s="9">
        <f t="shared" si="4"/>
        <v>432.31779589770173</v>
      </c>
      <c r="J35">
        <f t="shared" si="6"/>
        <v>69490</v>
      </c>
      <c r="K35">
        <f t="shared" si="5"/>
        <v>2.6139183535135554E-2</v>
      </c>
    </row>
    <row r="36" spans="1:11" ht="15.75" x14ac:dyDescent="0.25">
      <c r="A36" s="6">
        <v>34</v>
      </c>
      <c r="B36" s="8" t="s">
        <v>78</v>
      </c>
      <c r="C36" s="8" t="s">
        <v>79</v>
      </c>
      <c r="D36" s="8">
        <f t="shared" si="0"/>
        <v>2020</v>
      </c>
      <c r="E36" s="8">
        <f t="shared" si="1"/>
        <v>42</v>
      </c>
      <c r="F36" s="8">
        <f t="shared" si="2"/>
        <v>10</v>
      </c>
      <c r="G36" s="8" t="str">
        <f t="shared" si="3"/>
        <v>Осінь</v>
      </c>
      <c r="H36" s="8">
        <v>11829</v>
      </c>
      <c r="I36" s="9">
        <f t="shared" si="4"/>
        <v>444.95668734655123</v>
      </c>
      <c r="J36">
        <f t="shared" si="6"/>
        <v>81319</v>
      </c>
      <c r="K36">
        <f t="shared" si="5"/>
        <v>3.0588750408601068E-2</v>
      </c>
    </row>
    <row r="37" spans="1:11" ht="15.75" x14ac:dyDescent="0.25">
      <c r="A37" s="6">
        <v>35</v>
      </c>
      <c r="B37" s="8" t="s">
        <v>80</v>
      </c>
      <c r="C37" s="8" t="s">
        <v>81</v>
      </c>
      <c r="D37" s="8">
        <f t="shared" si="0"/>
        <v>2020</v>
      </c>
      <c r="E37" s="8">
        <f t="shared" si="1"/>
        <v>43</v>
      </c>
      <c r="F37" s="8">
        <f t="shared" si="2"/>
        <v>10</v>
      </c>
      <c r="G37" s="8" t="str">
        <f t="shared" si="3"/>
        <v>Осінь</v>
      </c>
      <c r="H37" s="8">
        <v>12282</v>
      </c>
      <c r="I37" s="9">
        <f t="shared" si="4"/>
        <v>461.99662135348234</v>
      </c>
      <c r="J37">
        <f t="shared" si="6"/>
        <v>93601</v>
      </c>
      <c r="K37">
        <f t="shared" si="5"/>
        <v>3.5208716622135892E-2</v>
      </c>
    </row>
    <row r="38" spans="1:11" ht="15.75" x14ac:dyDescent="0.25">
      <c r="A38" s="6">
        <v>36</v>
      </c>
      <c r="B38" s="8" t="s">
        <v>82</v>
      </c>
      <c r="C38" s="8" t="s">
        <v>83</v>
      </c>
      <c r="D38" s="8">
        <f t="shared" si="0"/>
        <v>2020</v>
      </c>
      <c r="E38" s="8">
        <f t="shared" si="1"/>
        <v>44</v>
      </c>
      <c r="F38" s="8">
        <f t="shared" si="2"/>
        <v>10</v>
      </c>
      <c r="G38" s="8" t="str">
        <f t="shared" si="3"/>
        <v>Осінь</v>
      </c>
      <c r="H38" s="8">
        <v>14512</v>
      </c>
      <c r="I38" s="9">
        <f t="shared" si="4"/>
        <v>545.87974019554918</v>
      </c>
      <c r="J38">
        <f t="shared" si="6"/>
        <v>108113</v>
      </c>
      <c r="K38">
        <f t="shared" si="5"/>
        <v>4.0667514024091383E-2</v>
      </c>
    </row>
    <row r="39" spans="1:11" ht="15.75" x14ac:dyDescent="0.25">
      <c r="A39" s="6">
        <v>37</v>
      </c>
      <c r="B39" s="8" t="s">
        <v>84</v>
      </c>
      <c r="C39" s="8" t="s">
        <v>85</v>
      </c>
      <c r="D39" s="8">
        <f t="shared" si="0"/>
        <v>2020</v>
      </c>
      <c r="E39" s="8">
        <f t="shared" si="1"/>
        <v>45</v>
      </c>
      <c r="F39" s="8">
        <f t="shared" si="2"/>
        <v>11</v>
      </c>
      <c r="G39" s="8" t="str">
        <f t="shared" si="3"/>
        <v>Осінь</v>
      </c>
      <c r="H39" s="8">
        <v>15174</v>
      </c>
      <c r="I39" s="9">
        <f t="shared" si="4"/>
        <v>570.78136560965163</v>
      </c>
      <c r="J39">
        <f t="shared" si="6"/>
        <v>123287</v>
      </c>
      <c r="K39">
        <f t="shared" si="5"/>
        <v>4.63753276801879E-2</v>
      </c>
    </row>
    <row r="40" spans="1:11" ht="15.75" x14ac:dyDescent="0.25">
      <c r="A40" s="6">
        <v>38</v>
      </c>
      <c r="B40" s="8" t="s">
        <v>86</v>
      </c>
      <c r="C40" s="8" t="s">
        <v>87</v>
      </c>
      <c r="D40" s="8">
        <f t="shared" si="0"/>
        <v>2020</v>
      </c>
      <c r="E40" s="8">
        <f t="shared" si="1"/>
        <v>46</v>
      </c>
      <c r="F40" s="8">
        <f t="shared" si="2"/>
        <v>11</v>
      </c>
      <c r="G40" s="8" t="str">
        <f t="shared" si="3"/>
        <v>Осінь</v>
      </c>
      <c r="H40" s="8">
        <v>13487</v>
      </c>
      <c r="I40" s="9">
        <f t="shared" si="4"/>
        <v>507.32359812688617</v>
      </c>
      <c r="J40">
        <f t="shared" si="6"/>
        <v>136774</v>
      </c>
      <c r="K40">
        <f t="shared" si="5"/>
        <v>5.144856366145676E-2</v>
      </c>
    </row>
    <row r="41" spans="1:11" ht="15.75" x14ac:dyDescent="0.25">
      <c r="A41" s="6">
        <v>39</v>
      </c>
      <c r="B41" s="8" t="s">
        <v>88</v>
      </c>
      <c r="C41" s="8" t="s">
        <v>89</v>
      </c>
      <c r="D41" s="8">
        <f t="shared" si="0"/>
        <v>2020</v>
      </c>
      <c r="E41" s="8">
        <f t="shared" si="1"/>
        <v>47</v>
      </c>
      <c r="F41" s="8">
        <f t="shared" si="2"/>
        <v>11</v>
      </c>
      <c r="G41" s="8" t="str">
        <f t="shared" si="3"/>
        <v>Осінь</v>
      </c>
      <c r="H41" s="8">
        <v>11890</v>
      </c>
      <c r="I41" s="9">
        <f t="shared" si="4"/>
        <v>447.2512479964912</v>
      </c>
      <c r="J41">
        <f t="shared" si="6"/>
        <v>148664</v>
      </c>
      <c r="K41">
        <f t="shared" si="5"/>
        <v>5.5921076141421673E-2</v>
      </c>
    </row>
    <row r="42" spans="1:11" ht="15.75" x14ac:dyDescent="0.25">
      <c r="A42" s="6">
        <v>40</v>
      </c>
      <c r="B42" s="8" t="s">
        <v>90</v>
      </c>
      <c r="C42" s="8" t="s">
        <v>91</v>
      </c>
      <c r="D42" s="8">
        <f t="shared" si="0"/>
        <v>2020</v>
      </c>
      <c r="E42" s="8">
        <f t="shared" si="1"/>
        <v>48</v>
      </c>
      <c r="F42" s="8">
        <f t="shared" si="2"/>
        <v>11</v>
      </c>
      <c r="G42" s="8" t="str">
        <f t="shared" si="3"/>
        <v>Осінь</v>
      </c>
      <c r="H42" s="8">
        <v>11894</v>
      </c>
      <c r="I42" s="9">
        <f t="shared" si="4"/>
        <v>447.40171098992988</v>
      </c>
      <c r="J42">
        <f t="shared" si="6"/>
        <v>160558</v>
      </c>
      <c r="K42">
        <f t="shared" si="5"/>
        <v>6.0395093251320968E-2</v>
      </c>
    </row>
    <row r="43" spans="1:11" ht="15.75" x14ac:dyDescent="0.25">
      <c r="A43" s="6">
        <v>41</v>
      </c>
      <c r="B43" s="8" t="s">
        <v>92</v>
      </c>
      <c r="C43" s="8" t="s">
        <v>93</v>
      </c>
      <c r="D43" s="8">
        <f t="shared" si="0"/>
        <v>2020</v>
      </c>
      <c r="E43" s="8">
        <f t="shared" si="1"/>
        <v>49</v>
      </c>
      <c r="F43" s="8">
        <f t="shared" si="2"/>
        <v>12</v>
      </c>
      <c r="G43" s="8" t="str">
        <f t="shared" si="3"/>
        <v>Зима</v>
      </c>
      <c r="H43" s="8">
        <v>10409</v>
      </c>
      <c r="I43" s="9">
        <f t="shared" si="4"/>
        <v>391.54232467581807</v>
      </c>
      <c r="J43">
        <f t="shared" si="6"/>
        <v>170967</v>
      </c>
      <c r="K43">
        <f t="shared" si="5"/>
        <v>6.4310516498079145E-2</v>
      </c>
    </row>
    <row r="44" spans="1:11" ht="15.75" x14ac:dyDescent="0.25">
      <c r="A44" s="6">
        <v>42</v>
      </c>
      <c r="B44" s="8" t="s">
        <v>94</v>
      </c>
      <c r="C44" s="8" t="s">
        <v>95</v>
      </c>
      <c r="D44" s="8">
        <f t="shared" si="0"/>
        <v>2020</v>
      </c>
      <c r="E44" s="8">
        <f t="shared" si="1"/>
        <v>50</v>
      </c>
      <c r="F44" s="8">
        <f t="shared" si="2"/>
        <v>12</v>
      </c>
      <c r="G44" s="8" t="str">
        <f t="shared" si="3"/>
        <v>Зима</v>
      </c>
      <c r="H44" s="8">
        <v>9910</v>
      </c>
      <c r="I44" s="9">
        <f t="shared" si="4"/>
        <v>372.77206624434211</v>
      </c>
      <c r="J44">
        <f t="shared" si="6"/>
        <v>180877</v>
      </c>
      <c r="K44">
        <f t="shared" si="5"/>
        <v>6.8038237160522569E-2</v>
      </c>
    </row>
    <row r="45" spans="1:11" ht="15.75" x14ac:dyDescent="0.25">
      <c r="A45" s="6">
        <v>43</v>
      </c>
      <c r="B45" s="8" t="s">
        <v>96</v>
      </c>
      <c r="C45" s="8" t="s">
        <v>97</v>
      </c>
      <c r="D45" s="8">
        <f t="shared" si="0"/>
        <v>2020</v>
      </c>
      <c r="E45" s="8">
        <f t="shared" si="1"/>
        <v>51</v>
      </c>
      <c r="F45" s="8">
        <f t="shared" si="2"/>
        <v>12</v>
      </c>
      <c r="G45" s="8" t="str">
        <f t="shared" si="3"/>
        <v>Зима</v>
      </c>
      <c r="H45" s="8">
        <v>8939</v>
      </c>
      <c r="I45" s="9">
        <f t="shared" si="4"/>
        <v>336.24717458710131</v>
      </c>
      <c r="J45">
        <f t="shared" si="6"/>
        <v>189816</v>
      </c>
      <c r="K45">
        <f t="shared" si="5"/>
        <v>7.1400708906393592E-2</v>
      </c>
    </row>
    <row r="46" spans="1:11" ht="15.75" x14ac:dyDescent="0.25">
      <c r="A46" s="6">
        <v>44</v>
      </c>
      <c r="B46" s="8" t="s">
        <v>98</v>
      </c>
      <c r="C46" s="8" t="s">
        <v>99</v>
      </c>
      <c r="D46" s="8">
        <f t="shared" si="0"/>
        <v>2020</v>
      </c>
      <c r="E46" s="8">
        <f t="shared" si="1"/>
        <v>52</v>
      </c>
      <c r="F46" s="8">
        <f t="shared" si="2"/>
        <v>12</v>
      </c>
      <c r="G46" s="8" t="str">
        <f t="shared" si="3"/>
        <v>Зима</v>
      </c>
      <c r="H46" s="8">
        <v>8221</v>
      </c>
      <c r="I46" s="9">
        <f t="shared" si="4"/>
        <v>309.2390672648574</v>
      </c>
      <c r="J46">
        <f t="shared" si="6"/>
        <v>198037</v>
      </c>
      <c r="K46">
        <f t="shared" si="5"/>
        <v>7.4493099579042155E-2</v>
      </c>
    </row>
    <row r="47" spans="1:11" ht="15.75" x14ac:dyDescent="0.25">
      <c r="A47" s="6">
        <v>45</v>
      </c>
      <c r="B47" s="8" t="s">
        <v>100</v>
      </c>
      <c r="C47" s="8" t="s">
        <v>101</v>
      </c>
      <c r="D47" s="8">
        <f t="shared" si="0"/>
        <v>2021</v>
      </c>
      <c r="E47" s="8">
        <f t="shared" si="1"/>
        <v>1</v>
      </c>
      <c r="F47" s="8">
        <f t="shared" si="2"/>
        <v>1</v>
      </c>
      <c r="G47" s="8" t="str">
        <f t="shared" si="3"/>
        <v>Зима</v>
      </c>
      <c r="H47" s="8">
        <v>7446</v>
      </c>
      <c r="I47" s="9">
        <f t="shared" si="4"/>
        <v>280.08686228611214</v>
      </c>
      <c r="J47">
        <f t="shared" si="6"/>
        <v>205483</v>
      </c>
      <c r="K47">
        <f t="shared" si="5"/>
        <v>7.7293968201903276E-2</v>
      </c>
    </row>
    <row r="48" spans="1:11" ht="15.75" x14ac:dyDescent="0.25">
      <c r="A48" s="6">
        <v>46</v>
      </c>
      <c r="B48" s="8" t="s">
        <v>102</v>
      </c>
      <c r="C48" s="8" t="s">
        <v>103</v>
      </c>
      <c r="D48" s="8">
        <f t="shared" si="0"/>
        <v>2021</v>
      </c>
      <c r="E48" s="8">
        <f t="shared" si="1"/>
        <v>2</v>
      </c>
      <c r="F48" s="8">
        <f t="shared" si="2"/>
        <v>1</v>
      </c>
      <c r="G48" s="8" t="str">
        <f t="shared" si="3"/>
        <v>Зима</v>
      </c>
      <c r="H48" s="8">
        <v>6461</v>
      </c>
      <c r="I48" s="9">
        <f t="shared" si="4"/>
        <v>243.03535015183596</v>
      </c>
      <c r="J48">
        <f t="shared" si="6"/>
        <v>211944</v>
      </c>
      <c r="K48">
        <f t="shared" si="5"/>
        <v>7.9724321703421641E-2</v>
      </c>
    </row>
    <row r="49" spans="1:11" ht="15.75" x14ac:dyDescent="0.25">
      <c r="A49" s="6">
        <v>47</v>
      </c>
      <c r="B49" s="8" t="s">
        <v>104</v>
      </c>
      <c r="C49" s="8" t="s">
        <v>105</v>
      </c>
      <c r="D49" s="8">
        <f t="shared" si="0"/>
        <v>2021</v>
      </c>
      <c r="E49" s="8">
        <f t="shared" si="1"/>
        <v>3</v>
      </c>
      <c r="F49" s="8">
        <f t="shared" si="2"/>
        <v>1</v>
      </c>
      <c r="G49" s="8" t="str">
        <f t="shared" si="3"/>
        <v>Зима</v>
      </c>
      <c r="H49" s="8">
        <v>5636</v>
      </c>
      <c r="I49" s="9">
        <f t="shared" si="4"/>
        <v>212.0023577551072</v>
      </c>
      <c r="J49">
        <f t="shared" si="6"/>
        <v>217580</v>
      </c>
      <c r="K49">
        <f t="shared" si="5"/>
        <v>8.1844345280972716E-2</v>
      </c>
    </row>
    <row r="50" spans="1:11" ht="15.75" x14ac:dyDescent="0.25">
      <c r="A50" s="6">
        <v>48</v>
      </c>
      <c r="B50" s="8" t="s">
        <v>106</v>
      </c>
      <c r="C50" s="8" t="s">
        <v>107</v>
      </c>
      <c r="D50" s="8">
        <f t="shared" si="0"/>
        <v>2021</v>
      </c>
      <c r="E50" s="8">
        <f t="shared" si="1"/>
        <v>4</v>
      </c>
      <c r="F50" s="8">
        <f t="shared" si="2"/>
        <v>1</v>
      </c>
      <c r="G50" s="8" t="str">
        <f t="shared" si="3"/>
        <v>Зима</v>
      </c>
      <c r="H50" s="8">
        <v>5011</v>
      </c>
      <c r="I50" s="9">
        <f t="shared" si="4"/>
        <v>188.49251503031266</v>
      </c>
      <c r="J50">
        <f t="shared" si="6"/>
        <v>222591</v>
      </c>
      <c r="K50">
        <f t="shared" si="5"/>
        <v>8.3729270431275843E-2</v>
      </c>
    </row>
    <row r="51" spans="1:11" ht="15.75" x14ac:dyDescent="0.25">
      <c r="A51" s="6">
        <v>49</v>
      </c>
      <c r="B51" s="8" t="s">
        <v>108</v>
      </c>
      <c r="C51" s="8" t="s">
        <v>109</v>
      </c>
      <c r="D51" s="8">
        <f t="shared" si="0"/>
        <v>2021</v>
      </c>
      <c r="E51" s="8">
        <f t="shared" si="1"/>
        <v>5</v>
      </c>
      <c r="F51" s="8">
        <f t="shared" si="2"/>
        <v>1</v>
      </c>
      <c r="G51" s="8" t="str">
        <f t="shared" si="3"/>
        <v>Зима</v>
      </c>
      <c r="H51" s="8">
        <v>4111</v>
      </c>
      <c r="I51" s="9">
        <f t="shared" si="4"/>
        <v>154.63834150660853</v>
      </c>
      <c r="J51">
        <f t="shared" si="6"/>
        <v>226702</v>
      </c>
      <c r="K51">
        <f t="shared" si="5"/>
        <v>8.527565384634192E-2</v>
      </c>
    </row>
    <row r="52" spans="1:11" ht="15.75" x14ac:dyDescent="0.25">
      <c r="A52" s="6">
        <v>50</v>
      </c>
      <c r="B52" s="8" t="s">
        <v>110</v>
      </c>
      <c r="C52" s="8" t="s">
        <v>111</v>
      </c>
      <c r="D52" s="8">
        <f t="shared" si="0"/>
        <v>2021</v>
      </c>
      <c r="E52" s="8">
        <f t="shared" si="1"/>
        <v>6</v>
      </c>
      <c r="F52" s="8">
        <f t="shared" si="2"/>
        <v>2</v>
      </c>
      <c r="G52" s="8" t="str">
        <f t="shared" si="3"/>
        <v>Зима</v>
      </c>
      <c r="H52" s="8">
        <v>3578</v>
      </c>
      <c r="I52" s="9">
        <f t="shared" si="4"/>
        <v>134.58914763090374</v>
      </c>
      <c r="J52">
        <f t="shared" si="6"/>
        <v>230280</v>
      </c>
      <c r="K52">
        <f t="shared" si="5"/>
        <v>8.6621545322650956E-2</v>
      </c>
    </row>
    <row r="53" spans="1:11" ht="15.75" x14ac:dyDescent="0.25">
      <c r="A53" s="6">
        <v>51</v>
      </c>
      <c r="B53" s="8" t="s">
        <v>112</v>
      </c>
      <c r="C53" s="8" t="s">
        <v>113</v>
      </c>
      <c r="D53" s="8">
        <f t="shared" si="0"/>
        <v>2021</v>
      </c>
      <c r="E53" s="8">
        <f t="shared" si="1"/>
        <v>7</v>
      </c>
      <c r="F53" s="8">
        <f t="shared" si="2"/>
        <v>2</v>
      </c>
      <c r="G53" s="8" t="str">
        <f t="shared" si="3"/>
        <v>Зима</v>
      </c>
      <c r="H53" s="8">
        <v>3443</v>
      </c>
      <c r="I53" s="9">
        <f t="shared" si="4"/>
        <v>129.51102160234814</v>
      </c>
      <c r="J53">
        <f t="shared" si="6"/>
        <v>233723</v>
      </c>
      <c r="K53">
        <f t="shared" si="5"/>
        <v>8.7916655538674449E-2</v>
      </c>
    </row>
    <row r="54" spans="1:11" ht="15.75" x14ac:dyDescent="0.25">
      <c r="A54" s="6">
        <v>52</v>
      </c>
      <c r="B54" s="8" t="s">
        <v>114</v>
      </c>
      <c r="C54" s="8" t="s">
        <v>115</v>
      </c>
      <c r="D54" s="8">
        <f t="shared" si="0"/>
        <v>2021</v>
      </c>
      <c r="E54" s="8">
        <f t="shared" si="1"/>
        <v>8</v>
      </c>
      <c r="F54" s="8">
        <f t="shared" si="2"/>
        <v>2</v>
      </c>
      <c r="G54" s="8" t="str">
        <f t="shared" si="3"/>
        <v>Зима</v>
      </c>
      <c r="H54" s="8">
        <v>4219</v>
      </c>
      <c r="I54" s="9">
        <f t="shared" si="4"/>
        <v>158.70084232945302</v>
      </c>
      <c r="J54">
        <f t="shared" si="6"/>
        <v>237942</v>
      </c>
      <c r="K54">
        <f t="shared" si="5"/>
        <v>8.9503663961968974E-2</v>
      </c>
    </row>
    <row r="55" spans="1:11" ht="15.75" x14ac:dyDescent="0.25">
      <c r="A55" s="6">
        <v>53</v>
      </c>
      <c r="B55" s="8" t="s">
        <v>116</v>
      </c>
      <c r="C55" s="8" t="s">
        <v>117</v>
      </c>
      <c r="D55" s="8">
        <f t="shared" si="0"/>
        <v>2021</v>
      </c>
      <c r="E55" s="8">
        <f t="shared" si="1"/>
        <v>9</v>
      </c>
      <c r="F55" s="8">
        <f t="shared" si="2"/>
        <v>2</v>
      </c>
      <c r="G55" s="8" t="str">
        <f t="shared" si="3"/>
        <v>Зима</v>
      </c>
      <c r="H55" s="8">
        <v>5573</v>
      </c>
      <c r="I55" s="9">
        <f t="shared" si="4"/>
        <v>209.63256560844789</v>
      </c>
      <c r="J55">
        <f t="shared" si="6"/>
        <v>243515</v>
      </c>
      <c r="K55">
        <f t="shared" si="5"/>
        <v>9.1599989618053448E-2</v>
      </c>
    </row>
    <row r="56" spans="1:11" ht="15.75" x14ac:dyDescent="0.25">
      <c r="A56" s="6">
        <v>54</v>
      </c>
      <c r="B56" s="8" t="s">
        <v>118</v>
      </c>
      <c r="C56" s="8" t="s">
        <v>119</v>
      </c>
      <c r="D56" s="8">
        <f t="shared" si="0"/>
        <v>2021</v>
      </c>
      <c r="E56" s="8">
        <f t="shared" si="1"/>
        <v>10</v>
      </c>
      <c r="F56" s="8">
        <f t="shared" si="2"/>
        <v>3</v>
      </c>
      <c r="G56" s="8" t="str">
        <f t="shared" si="3"/>
        <v>Весна</v>
      </c>
      <c r="H56" s="8">
        <v>7268</v>
      </c>
      <c r="I56" s="9">
        <f t="shared" si="4"/>
        <v>273.39125907809068</v>
      </c>
      <c r="J56">
        <f t="shared" si="6"/>
        <v>250783</v>
      </c>
      <c r="K56">
        <f t="shared" si="5"/>
        <v>9.4333902208834364E-2</v>
      </c>
    </row>
    <row r="57" spans="1:11" ht="15.75" x14ac:dyDescent="0.25">
      <c r="A57" s="6">
        <v>55</v>
      </c>
      <c r="B57" s="8" t="s">
        <v>120</v>
      </c>
      <c r="C57" s="8" t="s">
        <v>121</v>
      </c>
      <c r="D57" s="8">
        <f t="shared" si="0"/>
        <v>2021</v>
      </c>
      <c r="E57" s="8">
        <f t="shared" si="1"/>
        <v>11</v>
      </c>
      <c r="F57" s="8">
        <f t="shared" si="2"/>
        <v>3</v>
      </c>
      <c r="G57" s="8" t="str">
        <f t="shared" si="3"/>
        <v>Весна</v>
      </c>
      <c r="H57" s="8">
        <v>10127</v>
      </c>
      <c r="I57" s="9">
        <f t="shared" si="4"/>
        <v>380.93468363839077</v>
      </c>
      <c r="J57">
        <f t="shared" si="6"/>
        <v>260910</v>
      </c>
      <c r="K57">
        <f t="shared" si="5"/>
        <v>9.8143249045218262E-2</v>
      </c>
    </row>
    <row r="58" spans="1:11" ht="15.75" x14ac:dyDescent="0.25">
      <c r="A58" s="6">
        <v>56</v>
      </c>
      <c r="B58" s="8" t="s">
        <v>122</v>
      </c>
      <c r="C58" s="8" t="s">
        <v>123</v>
      </c>
      <c r="D58" s="8">
        <f t="shared" si="0"/>
        <v>2021</v>
      </c>
      <c r="E58" s="8">
        <f t="shared" si="1"/>
        <v>12</v>
      </c>
      <c r="F58" s="8">
        <f t="shared" si="2"/>
        <v>3</v>
      </c>
      <c r="G58" s="8" t="str">
        <f t="shared" si="3"/>
        <v>Весна</v>
      </c>
      <c r="H58" s="8">
        <v>13602</v>
      </c>
      <c r="I58" s="9">
        <f t="shared" si="4"/>
        <v>511.6494091882484</v>
      </c>
      <c r="J58">
        <f t="shared" si="6"/>
        <v>274512</v>
      </c>
      <c r="K58">
        <f t="shared" si="5"/>
        <v>0.10325974313710075</v>
      </c>
    </row>
    <row r="59" spans="1:11" ht="15.75" x14ac:dyDescent="0.25">
      <c r="A59" s="6">
        <v>57</v>
      </c>
      <c r="B59" s="8" t="s">
        <v>124</v>
      </c>
      <c r="C59" s="8" t="s">
        <v>125</v>
      </c>
      <c r="D59" s="8">
        <f t="shared" si="0"/>
        <v>2021</v>
      </c>
      <c r="E59" s="8">
        <f t="shared" si="1"/>
        <v>13</v>
      </c>
      <c r="F59" s="8">
        <f t="shared" si="2"/>
        <v>3</v>
      </c>
      <c r="G59" s="8" t="str">
        <f t="shared" si="3"/>
        <v>Весна</v>
      </c>
      <c r="H59" s="8">
        <v>17572</v>
      </c>
      <c r="I59" s="9">
        <f t="shared" si="4"/>
        <v>660.9839301761433</v>
      </c>
      <c r="J59">
        <f t="shared" si="6"/>
        <v>292084</v>
      </c>
      <c r="K59">
        <f t="shared" si="5"/>
        <v>0.10986958243886219</v>
      </c>
    </row>
    <row r="60" spans="1:11" ht="15.75" x14ac:dyDescent="0.25">
      <c r="A60" s="6">
        <v>58</v>
      </c>
      <c r="B60" s="8" t="s">
        <v>126</v>
      </c>
      <c r="C60" s="8" t="s">
        <v>127</v>
      </c>
      <c r="D60" s="8">
        <f t="shared" si="0"/>
        <v>2021</v>
      </c>
      <c r="E60" s="8">
        <f t="shared" si="1"/>
        <v>14</v>
      </c>
      <c r="F60" s="8">
        <f t="shared" si="2"/>
        <v>4</v>
      </c>
      <c r="G60" s="8" t="str">
        <f t="shared" si="3"/>
        <v>Весна</v>
      </c>
      <c r="H60" s="8">
        <v>21112</v>
      </c>
      <c r="I60" s="9">
        <f t="shared" si="4"/>
        <v>794.14367936937947</v>
      </c>
      <c r="J60">
        <f t="shared" si="6"/>
        <v>313196</v>
      </c>
      <c r="K60">
        <f t="shared" si="5"/>
        <v>0.11781101923255598</v>
      </c>
    </row>
    <row r="61" spans="1:11" ht="15.75" x14ac:dyDescent="0.25">
      <c r="A61" s="6">
        <v>59</v>
      </c>
      <c r="B61" s="8" t="s">
        <v>128</v>
      </c>
      <c r="C61" s="8" t="s">
        <v>129</v>
      </c>
      <c r="D61" s="8">
        <f t="shared" si="0"/>
        <v>2021</v>
      </c>
      <c r="E61" s="8">
        <f t="shared" si="1"/>
        <v>15</v>
      </c>
      <c r="F61" s="8">
        <f t="shared" si="2"/>
        <v>4</v>
      </c>
      <c r="G61" s="8" t="str">
        <f t="shared" si="3"/>
        <v>Весна</v>
      </c>
      <c r="H61" s="8">
        <v>23036</v>
      </c>
      <c r="I61" s="9">
        <f t="shared" si="4"/>
        <v>866.51637921338704</v>
      </c>
      <c r="J61">
        <f t="shared" si="6"/>
        <v>336232</v>
      </c>
      <c r="K61">
        <f t="shared" si="5"/>
        <v>0.12647618302468985</v>
      </c>
    </row>
    <row r="62" spans="1:11" ht="15.75" x14ac:dyDescent="0.25">
      <c r="A62" s="6">
        <v>60</v>
      </c>
      <c r="B62" s="8" t="s">
        <v>130</v>
      </c>
      <c r="C62" s="8" t="s">
        <v>131</v>
      </c>
      <c r="D62" s="8">
        <f t="shared" si="0"/>
        <v>2021</v>
      </c>
      <c r="E62" s="8">
        <f t="shared" si="1"/>
        <v>16</v>
      </c>
      <c r="F62" s="8">
        <f t="shared" si="2"/>
        <v>4</v>
      </c>
      <c r="G62" s="8" t="str">
        <f t="shared" si="3"/>
        <v>Весна</v>
      </c>
      <c r="H62" s="8">
        <v>23440</v>
      </c>
      <c r="I62" s="9">
        <f t="shared" si="4"/>
        <v>881.71314155069422</v>
      </c>
      <c r="J62">
        <f t="shared" si="6"/>
        <v>359672</v>
      </c>
      <c r="K62">
        <f t="shared" si="5"/>
        <v>0.13529331444019679</v>
      </c>
    </row>
    <row r="63" spans="1:11" ht="15.75" x14ac:dyDescent="0.25">
      <c r="A63" s="6">
        <v>61</v>
      </c>
      <c r="B63" s="8" t="s">
        <v>132</v>
      </c>
      <c r="C63" s="8" t="s">
        <v>133</v>
      </c>
      <c r="D63" s="8">
        <f t="shared" si="0"/>
        <v>2021</v>
      </c>
      <c r="E63" s="8">
        <f t="shared" si="1"/>
        <v>17</v>
      </c>
      <c r="F63" s="8">
        <f t="shared" si="2"/>
        <v>4</v>
      </c>
      <c r="G63" s="8" t="str">
        <f t="shared" si="3"/>
        <v>Весна</v>
      </c>
      <c r="H63" s="8">
        <v>20926</v>
      </c>
      <c r="I63" s="9">
        <f t="shared" si="4"/>
        <v>787.14715017448066</v>
      </c>
      <c r="J63">
        <f t="shared" si="6"/>
        <v>380598</v>
      </c>
      <c r="K63">
        <f t="shared" si="5"/>
        <v>0.1431647859419416</v>
      </c>
    </row>
    <row r="64" spans="1:11" ht="15.75" x14ac:dyDescent="0.25">
      <c r="A64" s="6">
        <v>62</v>
      </c>
      <c r="B64" s="8" t="s">
        <v>134</v>
      </c>
      <c r="C64" s="8" t="s">
        <v>135</v>
      </c>
      <c r="D64" s="8">
        <f t="shared" si="0"/>
        <v>2021</v>
      </c>
      <c r="E64" s="8">
        <f t="shared" si="1"/>
        <v>18</v>
      </c>
      <c r="F64" s="8">
        <f t="shared" si="2"/>
        <v>5</v>
      </c>
      <c r="G64" s="8" t="str">
        <f t="shared" si="3"/>
        <v>Весна</v>
      </c>
      <c r="H64" s="8">
        <v>17733</v>
      </c>
      <c r="I64" s="9">
        <f t="shared" si="4"/>
        <v>667.04006566205032</v>
      </c>
      <c r="J64">
        <f t="shared" si="6"/>
        <v>398331</v>
      </c>
      <c r="K64">
        <f t="shared" si="5"/>
        <v>0.1498351865985621</v>
      </c>
    </row>
    <row r="65" spans="1:11" ht="15.75" x14ac:dyDescent="0.25">
      <c r="A65" s="6">
        <v>63</v>
      </c>
      <c r="B65" s="8" t="s">
        <v>136</v>
      </c>
      <c r="C65" s="8" t="s">
        <v>137</v>
      </c>
      <c r="D65" s="8">
        <f t="shared" si="0"/>
        <v>2021</v>
      </c>
      <c r="E65" s="8">
        <f t="shared" si="1"/>
        <v>19</v>
      </c>
      <c r="F65" s="8">
        <f t="shared" si="2"/>
        <v>5</v>
      </c>
      <c r="G65" s="8" t="str">
        <f t="shared" si="3"/>
        <v>Весна</v>
      </c>
      <c r="H65" s="8">
        <v>12748</v>
      </c>
      <c r="I65" s="9">
        <f t="shared" si="4"/>
        <v>479.52556008908914</v>
      </c>
      <c r="J65">
        <f t="shared" si="6"/>
        <v>411079</v>
      </c>
      <c r="K65">
        <f t="shared" si="5"/>
        <v>0.15463044219945299</v>
      </c>
    </row>
    <row r="66" spans="1:11" ht="15.75" x14ac:dyDescent="0.25">
      <c r="A66" s="6">
        <v>64</v>
      </c>
      <c r="B66" s="8" t="s">
        <v>138</v>
      </c>
      <c r="C66" s="8" t="s">
        <v>139</v>
      </c>
      <c r="D66" s="8">
        <f t="shared" si="0"/>
        <v>2021</v>
      </c>
      <c r="E66" s="8">
        <f t="shared" si="1"/>
        <v>20</v>
      </c>
      <c r="F66" s="8">
        <f t="shared" si="2"/>
        <v>5</v>
      </c>
      <c r="G66" s="8" t="str">
        <f t="shared" si="3"/>
        <v>Весна</v>
      </c>
      <c r="H66" s="8">
        <v>8811</v>
      </c>
      <c r="I66" s="9">
        <f t="shared" si="4"/>
        <v>331.43235879706339</v>
      </c>
      <c r="J66">
        <f t="shared" si="6"/>
        <v>419890</v>
      </c>
      <c r="K66">
        <f t="shared" si="5"/>
        <v>0.15794476578742361</v>
      </c>
    </row>
    <row r="67" spans="1:11" ht="15.75" x14ac:dyDescent="0.25">
      <c r="A67" s="6">
        <v>65</v>
      </c>
      <c r="B67" s="8" t="s">
        <v>140</v>
      </c>
      <c r="C67" s="8" t="s">
        <v>141</v>
      </c>
      <c r="D67" s="8">
        <f t="shared" si="0"/>
        <v>2021</v>
      </c>
      <c r="E67" s="8">
        <f t="shared" si="1"/>
        <v>21</v>
      </c>
      <c r="F67" s="8">
        <f t="shared" si="2"/>
        <v>5</v>
      </c>
      <c r="G67" s="8" t="str">
        <f t="shared" si="3"/>
        <v>Весна</v>
      </c>
      <c r="H67" s="8">
        <v>6178</v>
      </c>
      <c r="I67" s="9">
        <f t="shared" si="4"/>
        <v>232.390093366049</v>
      </c>
      <c r="J67">
        <f t="shared" si="6"/>
        <v>426068</v>
      </c>
      <c r="K67">
        <f t="shared" si="5"/>
        <v>0.16026866672108411</v>
      </c>
    </row>
    <row r="68" spans="1:11" ht="15.75" x14ac:dyDescent="0.25">
      <c r="A68" s="6">
        <v>66</v>
      </c>
      <c r="B68" s="8" t="s">
        <v>142</v>
      </c>
      <c r="C68" s="8" t="s">
        <v>143</v>
      </c>
      <c r="D68" s="8">
        <f t="shared" ref="D68:D101" si="7">YEAR(B68)</f>
        <v>2021</v>
      </c>
      <c r="E68" s="8">
        <f t="shared" ref="E68:E101" si="8">WEEKNUM(B68)</f>
        <v>22</v>
      </c>
      <c r="F68" s="8">
        <f t="shared" ref="F68:F101" si="9">MONTH(B68)</f>
        <v>5</v>
      </c>
      <c r="G68" s="8" t="str">
        <f t="shared" ref="G68:G101" si="10">IF(F68&lt;3,"Зима",IF(F68&lt;6,"Весна",IF(F68&lt;9,"Літо",IF(F68&lt;12,"Осінь","Зима"))))</f>
        <v>Весна</v>
      </c>
      <c r="H68" s="8">
        <v>3613</v>
      </c>
      <c r="I68" s="9">
        <f t="shared" ref="I68:I101" si="11">H68*100000/$H$1</f>
        <v>135.90569882349223</v>
      </c>
      <c r="J68">
        <f t="shared" si="6"/>
        <v>429681</v>
      </c>
      <c r="K68">
        <f t="shared" ref="K68:K101" si="12">J68/$H$1</f>
        <v>0.16162772370931905</v>
      </c>
    </row>
    <row r="69" spans="1:11" ht="15.75" x14ac:dyDescent="0.25">
      <c r="A69" s="6">
        <v>67</v>
      </c>
      <c r="B69" s="8" t="s">
        <v>144</v>
      </c>
      <c r="C69" s="8" t="s">
        <v>145</v>
      </c>
      <c r="D69" s="8">
        <f t="shared" si="7"/>
        <v>2021</v>
      </c>
      <c r="E69" s="8">
        <f t="shared" si="8"/>
        <v>23</v>
      </c>
      <c r="F69" s="8">
        <f t="shared" si="9"/>
        <v>6</v>
      </c>
      <c r="G69" s="8" t="str">
        <f t="shared" si="10"/>
        <v>Літо</v>
      </c>
      <c r="H69" s="8">
        <v>2190</v>
      </c>
      <c r="I69" s="9">
        <f t="shared" si="11"/>
        <v>82.378488907680051</v>
      </c>
      <c r="J69">
        <f t="shared" ref="J69:J101" si="13">H69+J68</f>
        <v>431871</v>
      </c>
      <c r="K69">
        <f t="shared" si="12"/>
        <v>0.16245150859839583</v>
      </c>
    </row>
    <row r="70" spans="1:11" ht="15.75" x14ac:dyDescent="0.25">
      <c r="A70" s="6">
        <v>68</v>
      </c>
      <c r="B70" s="8" t="s">
        <v>146</v>
      </c>
      <c r="C70" s="8" t="s">
        <v>147</v>
      </c>
      <c r="D70" s="8">
        <f t="shared" si="7"/>
        <v>2021</v>
      </c>
      <c r="E70" s="8">
        <f t="shared" si="8"/>
        <v>24</v>
      </c>
      <c r="F70" s="8">
        <f t="shared" si="9"/>
        <v>6</v>
      </c>
      <c r="G70" s="8" t="str">
        <f t="shared" si="10"/>
        <v>Літо</v>
      </c>
      <c r="H70" s="8">
        <v>1261</v>
      </c>
      <c r="I70" s="9">
        <f t="shared" si="11"/>
        <v>47.433458681545453</v>
      </c>
      <c r="J70">
        <f t="shared" si="13"/>
        <v>433132</v>
      </c>
      <c r="K70">
        <f t="shared" si="12"/>
        <v>0.16292584318521131</v>
      </c>
    </row>
    <row r="71" spans="1:11" ht="15.75" x14ac:dyDescent="0.25">
      <c r="A71" s="6">
        <v>69</v>
      </c>
      <c r="B71" s="8" t="s">
        <v>148</v>
      </c>
      <c r="C71" s="8" t="s">
        <v>149</v>
      </c>
      <c r="D71" s="8">
        <f t="shared" si="7"/>
        <v>2021</v>
      </c>
      <c r="E71" s="8">
        <f t="shared" si="8"/>
        <v>25</v>
      </c>
      <c r="F71" s="8">
        <f t="shared" si="9"/>
        <v>6</v>
      </c>
      <c r="G71" s="8" t="str">
        <f t="shared" si="10"/>
        <v>Літо</v>
      </c>
      <c r="H71" s="8">
        <v>833</v>
      </c>
      <c r="I71" s="9">
        <f t="shared" si="11"/>
        <v>31.333918383606154</v>
      </c>
      <c r="J71">
        <f t="shared" si="13"/>
        <v>433965</v>
      </c>
      <c r="K71">
        <f t="shared" si="12"/>
        <v>0.16323918236904736</v>
      </c>
    </row>
    <row r="72" spans="1:11" ht="15.75" x14ac:dyDescent="0.25">
      <c r="A72" s="6">
        <v>70</v>
      </c>
      <c r="B72" s="8" t="s">
        <v>150</v>
      </c>
      <c r="C72" s="8" t="s">
        <v>151</v>
      </c>
      <c r="D72" s="8">
        <f t="shared" si="7"/>
        <v>2021</v>
      </c>
      <c r="E72" s="8">
        <f t="shared" si="8"/>
        <v>26</v>
      </c>
      <c r="F72" s="8">
        <f t="shared" si="9"/>
        <v>6</v>
      </c>
      <c r="G72" s="8" t="str">
        <f t="shared" si="10"/>
        <v>Літо</v>
      </c>
      <c r="H72" s="8">
        <v>656</v>
      </c>
      <c r="I72" s="9">
        <f t="shared" si="11"/>
        <v>24.675930923944343</v>
      </c>
      <c r="J72">
        <f t="shared" si="13"/>
        <v>434621</v>
      </c>
      <c r="K72">
        <f t="shared" si="12"/>
        <v>0.16348594167828681</v>
      </c>
    </row>
    <row r="73" spans="1:11" ht="15.75" x14ac:dyDescent="0.25">
      <c r="A73" s="6">
        <v>71</v>
      </c>
      <c r="B73" s="8" t="s">
        <v>152</v>
      </c>
      <c r="C73" s="8" t="s">
        <v>153</v>
      </c>
      <c r="D73" s="8">
        <f t="shared" si="7"/>
        <v>2021</v>
      </c>
      <c r="E73" s="8">
        <f t="shared" si="8"/>
        <v>27</v>
      </c>
      <c r="F73" s="8">
        <f t="shared" si="9"/>
        <v>7</v>
      </c>
      <c r="G73" s="8" t="str">
        <f t="shared" si="10"/>
        <v>Літо</v>
      </c>
      <c r="H73" s="8">
        <v>551</v>
      </c>
      <c r="I73" s="9">
        <f t="shared" si="11"/>
        <v>20.726277346178861</v>
      </c>
      <c r="J73">
        <f t="shared" si="13"/>
        <v>435172</v>
      </c>
      <c r="K73">
        <f t="shared" si="12"/>
        <v>0.16369320445174859</v>
      </c>
    </row>
    <row r="74" spans="1:11" ht="15.75" x14ac:dyDescent="0.25">
      <c r="A74" s="6">
        <v>72</v>
      </c>
      <c r="B74" s="8" t="s">
        <v>154</v>
      </c>
      <c r="C74" s="8" t="s">
        <v>155</v>
      </c>
      <c r="D74" s="8">
        <f t="shared" si="7"/>
        <v>2021</v>
      </c>
      <c r="E74" s="8">
        <f t="shared" si="8"/>
        <v>28</v>
      </c>
      <c r="F74" s="8">
        <f t="shared" si="9"/>
        <v>7</v>
      </c>
      <c r="G74" s="8" t="str">
        <f t="shared" si="10"/>
        <v>Літо</v>
      </c>
      <c r="H74" s="8">
        <v>532</v>
      </c>
      <c r="I74" s="9">
        <f t="shared" si="11"/>
        <v>20.011578127345107</v>
      </c>
      <c r="J74">
        <f t="shared" si="13"/>
        <v>435704</v>
      </c>
      <c r="K74">
        <f t="shared" si="12"/>
        <v>0.16389332023302203</v>
      </c>
    </row>
    <row r="75" spans="1:11" ht="15.75" x14ac:dyDescent="0.25">
      <c r="A75" s="6">
        <v>73</v>
      </c>
      <c r="B75" s="8" t="s">
        <v>156</v>
      </c>
      <c r="C75" s="8" t="s">
        <v>157</v>
      </c>
      <c r="D75" s="8">
        <f t="shared" si="7"/>
        <v>2021</v>
      </c>
      <c r="E75" s="8">
        <f t="shared" si="8"/>
        <v>29</v>
      </c>
      <c r="F75" s="8">
        <f t="shared" si="9"/>
        <v>7</v>
      </c>
      <c r="G75" s="8" t="str">
        <f t="shared" si="10"/>
        <v>Літо</v>
      </c>
      <c r="H75" s="8">
        <v>632</v>
      </c>
      <c r="I75" s="9">
        <f t="shared" si="11"/>
        <v>23.773152963312231</v>
      </c>
      <c r="J75">
        <f t="shared" si="13"/>
        <v>436336</v>
      </c>
      <c r="K75">
        <f t="shared" si="12"/>
        <v>0.16413105176265516</v>
      </c>
    </row>
    <row r="76" spans="1:11" ht="15.75" x14ac:dyDescent="0.25">
      <c r="A76" s="6">
        <v>74</v>
      </c>
      <c r="B76" s="8" t="s">
        <v>158</v>
      </c>
      <c r="C76" s="8" t="s">
        <v>159</v>
      </c>
      <c r="D76" s="8">
        <f t="shared" si="7"/>
        <v>2021</v>
      </c>
      <c r="E76" s="8">
        <f t="shared" si="8"/>
        <v>30</v>
      </c>
      <c r="F76" s="8">
        <f t="shared" si="9"/>
        <v>7</v>
      </c>
      <c r="G76" s="8" t="str">
        <f t="shared" si="10"/>
        <v>Літо</v>
      </c>
      <c r="H76" s="8">
        <v>710</v>
      </c>
      <c r="I76" s="9">
        <f t="shared" si="11"/>
        <v>26.707181335366592</v>
      </c>
      <c r="J76">
        <f t="shared" si="13"/>
        <v>437046</v>
      </c>
      <c r="K76">
        <f t="shared" si="12"/>
        <v>0.16439812357600883</v>
      </c>
    </row>
    <row r="77" spans="1:11" ht="15.75" x14ac:dyDescent="0.25">
      <c r="A77" s="6">
        <v>75</v>
      </c>
      <c r="B77" s="8" t="s">
        <v>160</v>
      </c>
      <c r="C77" s="8" t="s">
        <v>161</v>
      </c>
      <c r="D77" s="8">
        <f t="shared" si="7"/>
        <v>2021</v>
      </c>
      <c r="E77" s="8">
        <f t="shared" si="8"/>
        <v>31</v>
      </c>
      <c r="F77" s="8">
        <f t="shared" si="9"/>
        <v>7</v>
      </c>
      <c r="G77" s="8" t="str">
        <f t="shared" si="10"/>
        <v>Літо</v>
      </c>
      <c r="H77" s="8">
        <v>953</v>
      </c>
      <c r="I77" s="9">
        <f t="shared" si="11"/>
        <v>35.847808186766706</v>
      </c>
      <c r="J77">
        <f t="shared" si="13"/>
        <v>437999</v>
      </c>
      <c r="K77">
        <f t="shared" si="12"/>
        <v>0.16475660165787651</v>
      </c>
    </row>
    <row r="78" spans="1:11" ht="15.75" x14ac:dyDescent="0.25">
      <c r="A78" s="6">
        <v>76</v>
      </c>
      <c r="B78" s="8" t="s">
        <v>162</v>
      </c>
      <c r="C78" s="8" t="s">
        <v>163</v>
      </c>
      <c r="D78" s="8">
        <f t="shared" si="7"/>
        <v>2021</v>
      </c>
      <c r="E78" s="8">
        <f t="shared" si="8"/>
        <v>32</v>
      </c>
      <c r="F78" s="8">
        <f t="shared" si="9"/>
        <v>8</v>
      </c>
      <c r="G78" s="8" t="str">
        <f t="shared" si="10"/>
        <v>Літо</v>
      </c>
      <c r="H78" s="8">
        <v>1228</v>
      </c>
      <c r="I78" s="9">
        <f t="shared" si="11"/>
        <v>46.192138985676301</v>
      </c>
      <c r="J78">
        <f t="shared" si="13"/>
        <v>439227</v>
      </c>
      <c r="K78">
        <f t="shared" si="12"/>
        <v>0.16521852304773327</v>
      </c>
    </row>
    <row r="79" spans="1:11" ht="15.75" x14ac:dyDescent="0.25">
      <c r="A79" s="6">
        <v>77</v>
      </c>
      <c r="B79" s="8" t="s">
        <v>164</v>
      </c>
      <c r="C79" s="8" t="s">
        <v>165</v>
      </c>
      <c r="D79" s="8">
        <f t="shared" si="7"/>
        <v>2021</v>
      </c>
      <c r="E79" s="8">
        <f t="shared" si="8"/>
        <v>33</v>
      </c>
      <c r="F79" s="8">
        <f t="shared" si="9"/>
        <v>8</v>
      </c>
      <c r="G79" s="8" t="str">
        <f t="shared" si="10"/>
        <v>Літо</v>
      </c>
      <c r="H79" s="8">
        <v>1541</v>
      </c>
      <c r="I79" s="9">
        <f t="shared" si="11"/>
        <v>57.965868222253398</v>
      </c>
      <c r="J79">
        <f t="shared" si="13"/>
        <v>440768</v>
      </c>
      <c r="K79">
        <f t="shared" si="12"/>
        <v>0.16579818172995578</v>
      </c>
    </row>
    <row r="80" spans="1:11" ht="15.75" x14ac:dyDescent="0.25">
      <c r="A80" s="6">
        <v>78</v>
      </c>
      <c r="B80" s="8" t="s">
        <v>166</v>
      </c>
      <c r="C80" s="8" t="s">
        <v>167</v>
      </c>
      <c r="D80" s="8">
        <f t="shared" si="7"/>
        <v>2021</v>
      </c>
      <c r="E80" s="8">
        <f t="shared" si="8"/>
        <v>34</v>
      </c>
      <c r="F80" s="8">
        <f t="shared" si="9"/>
        <v>8</v>
      </c>
      <c r="G80" s="8" t="str">
        <f t="shared" si="10"/>
        <v>Літо</v>
      </c>
      <c r="H80" s="8">
        <v>1830</v>
      </c>
      <c r="I80" s="9">
        <f t="shared" si="11"/>
        <v>68.836819498198395</v>
      </c>
      <c r="J80">
        <f t="shared" si="13"/>
        <v>442598</v>
      </c>
      <c r="K80">
        <f t="shared" si="12"/>
        <v>0.16648654992493778</v>
      </c>
    </row>
    <row r="81" spans="1:11" ht="15.75" x14ac:dyDescent="0.25">
      <c r="A81" s="6">
        <v>79</v>
      </c>
      <c r="B81" s="8" t="s">
        <v>168</v>
      </c>
      <c r="C81" s="8" t="s">
        <v>169</v>
      </c>
      <c r="D81" s="8">
        <f t="shared" si="7"/>
        <v>2021</v>
      </c>
      <c r="E81" s="8">
        <f t="shared" si="8"/>
        <v>35</v>
      </c>
      <c r="F81" s="8">
        <f t="shared" si="9"/>
        <v>8</v>
      </c>
      <c r="G81" s="8" t="str">
        <f t="shared" si="10"/>
        <v>Літо</v>
      </c>
      <c r="H81" s="8">
        <v>2561</v>
      </c>
      <c r="I81" s="9">
        <f t="shared" si="11"/>
        <v>96.333931549118077</v>
      </c>
      <c r="J81">
        <f t="shared" si="13"/>
        <v>445159</v>
      </c>
      <c r="K81">
        <f t="shared" si="12"/>
        <v>0.16744988924042895</v>
      </c>
    </row>
    <row r="82" spans="1:11" ht="15.75" x14ac:dyDescent="0.25">
      <c r="A82" s="6">
        <v>80</v>
      </c>
      <c r="B82" s="8" t="s">
        <v>170</v>
      </c>
      <c r="C82" s="8" t="s">
        <v>171</v>
      </c>
      <c r="D82" s="8">
        <f t="shared" si="7"/>
        <v>2021</v>
      </c>
      <c r="E82" s="8">
        <f t="shared" si="8"/>
        <v>36</v>
      </c>
      <c r="F82" s="8">
        <f t="shared" si="9"/>
        <v>9</v>
      </c>
      <c r="G82" s="8" t="str">
        <f t="shared" si="10"/>
        <v>Осінь</v>
      </c>
      <c r="H82" s="8">
        <v>3584</v>
      </c>
      <c r="I82" s="9">
        <f t="shared" si="11"/>
        <v>134.81484212106176</v>
      </c>
      <c r="J82">
        <f t="shared" si="13"/>
        <v>448743</v>
      </c>
      <c r="K82">
        <f t="shared" si="12"/>
        <v>0.16879803766163956</v>
      </c>
    </row>
    <row r="83" spans="1:11" ht="15.75" x14ac:dyDescent="0.25">
      <c r="A83" s="6">
        <v>81</v>
      </c>
      <c r="B83" s="8" t="s">
        <v>172</v>
      </c>
      <c r="C83" s="8" t="s">
        <v>173</v>
      </c>
      <c r="D83" s="8">
        <f t="shared" si="7"/>
        <v>2021</v>
      </c>
      <c r="E83" s="8">
        <f t="shared" si="8"/>
        <v>37</v>
      </c>
      <c r="F83" s="8">
        <f t="shared" si="9"/>
        <v>9</v>
      </c>
      <c r="G83" s="8" t="str">
        <f t="shared" si="10"/>
        <v>Осінь</v>
      </c>
      <c r="H83" s="8">
        <v>5938</v>
      </c>
      <c r="I83" s="9">
        <f t="shared" si="11"/>
        <v>223.3623137597279</v>
      </c>
      <c r="J83">
        <f t="shared" si="13"/>
        <v>454681</v>
      </c>
      <c r="K83">
        <f t="shared" si="12"/>
        <v>0.17103166079923685</v>
      </c>
    </row>
    <row r="84" spans="1:11" ht="15.75" x14ac:dyDescent="0.25">
      <c r="A84" s="6">
        <v>82</v>
      </c>
      <c r="B84" s="8" t="s">
        <v>174</v>
      </c>
      <c r="C84" s="8" t="s">
        <v>175</v>
      </c>
      <c r="D84" s="8">
        <f t="shared" si="7"/>
        <v>2021</v>
      </c>
      <c r="E84" s="8">
        <f t="shared" si="8"/>
        <v>38</v>
      </c>
      <c r="F84" s="8">
        <f t="shared" si="9"/>
        <v>9</v>
      </c>
      <c r="G84" s="8" t="str">
        <f t="shared" si="10"/>
        <v>Осінь</v>
      </c>
      <c r="H84" s="8">
        <v>9542</v>
      </c>
      <c r="I84" s="9">
        <f t="shared" si="11"/>
        <v>358.92947084798311</v>
      </c>
      <c r="J84">
        <f t="shared" si="13"/>
        <v>464223</v>
      </c>
      <c r="K84">
        <f t="shared" si="12"/>
        <v>0.1746209555077167</v>
      </c>
    </row>
    <row r="85" spans="1:11" ht="15.75" x14ac:dyDescent="0.25">
      <c r="A85" s="6">
        <v>83</v>
      </c>
      <c r="B85" s="8" t="s">
        <v>176</v>
      </c>
      <c r="C85" s="8" t="s">
        <v>177</v>
      </c>
      <c r="D85" s="8">
        <f t="shared" si="7"/>
        <v>2021</v>
      </c>
      <c r="E85" s="8">
        <f t="shared" si="8"/>
        <v>39</v>
      </c>
      <c r="F85" s="8">
        <f t="shared" si="9"/>
        <v>9</v>
      </c>
      <c r="G85" s="8" t="str">
        <f t="shared" si="10"/>
        <v>Осінь</v>
      </c>
      <c r="H85" s="8">
        <v>13922</v>
      </c>
      <c r="I85" s="9">
        <f t="shared" si="11"/>
        <v>523.68644866334319</v>
      </c>
      <c r="J85">
        <f t="shared" si="13"/>
        <v>478145</v>
      </c>
      <c r="K85">
        <f t="shared" si="12"/>
        <v>0.1798578199943501</v>
      </c>
    </row>
    <row r="86" spans="1:11" ht="15.75" x14ac:dyDescent="0.25">
      <c r="A86" s="6">
        <v>84</v>
      </c>
      <c r="B86" s="8" t="s">
        <v>178</v>
      </c>
      <c r="C86" s="8" t="s">
        <v>179</v>
      </c>
      <c r="D86" s="8">
        <f t="shared" si="7"/>
        <v>2021</v>
      </c>
      <c r="E86" s="8">
        <f t="shared" si="8"/>
        <v>40</v>
      </c>
      <c r="F86" s="8">
        <f t="shared" si="9"/>
        <v>10</v>
      </c>
      <c r="G86" s="8" t="str">
        <f t="shared" si="10"/>
        <v>Осінь</v>
      </c>
      <c r="H86" s="8">
        <v>18421</v>
      </c>
      <c r="I86" s="9">
        <f t="shared" si="11"/>
        <v>692.91970053350417</v>
      </c>
      <c r="J86">
        <f t="shared" si="13"/>
        <v>496566</v>
      </c>
      <c r="K86">
        <f t="shared" si="12"/>
        <v>0.18678701699968517</v>
      </c>
    </row>
    <row r="87" spans="1:11" ht="15.75" x14ac:dyDescent="0.25">
      <c r="A87" s="6">
        <v>85</v>
      </c>
      <c r="B87" s="8" t="s">
        <v>180</v>
      </c>
      <c r="C87" s="8" t="s">
        <v>181</v>
      </c>
      <c r="D87" s="8">
        <f t="shared" si="7"/>
        <v>2021</v>
      </c>
      <c r="E87" s="8">
        <f t="shared" si="8"/>
        <v>41</v>
      </c>
      <c r="F87" s="8">
        <f t="shared" si="9"/>
        <v>10</v>
      </c>
      <c r="G87" s="8" t="str">
        <f t="shared" si="10"/>
        <v>Осінь</v>
      </c>
      <c r="H87" s="8">
        <v>24181</v>
      </c>
      <c r="I87" s="9">
        <f t="shared" si="11"/>
        <v>909.58641108521056</v>
      </c>
      <c r="J87">
        <f t="shared" si="13"/>
        <v>520747</v>
      </c>
      <c r="K87">
        <f t="shared" si="12"/>
        <v>0.19588288111053725</v>
      </c>
    </row>
    <row r="88" spans="1:11" ht="15.75" x14ac:dyDescent="0.25">
      <c r="A88" s="6">
        <v>86</v>
      </c>
      <c r="B88" s="8" t="s">
        <v>182</v>
      </c>
      <c r="C88" s="8" t="s">
        <v>183</v>
      </c>
      <c r="D88" s="8">
        <f t="shared" si="7"/>
        <v>2021</v>
      </c>
      <c r="E88" s="8">
        <f t="shared" si="8"/>
        <v>42</v>
      </c>
      <c r="F88" s="8">
        <f t="shared" si="9"/>
        <v>10</v>
      </c>
      <c r="G88" s="8" t="str">
        <f t="shared" si="10"/>
        <v>Осінь</v>
      </c>
      <c r="H88" s="8">
        <v>27162</v>
      </c>
      <c r="I88" s="9">
        <f t="shared" si="11"/>
        <v>1021.7189569453906</v>
      </c>
      <c r="J88">
        <f t="shared" si="13"/>
        <v>547909</v>
      </c>
      <c r="K88">
        <f t="shared" si="12"/>
        <v>0.20610007067999117</v>
      </c>
    </row>
    <row r="89" spans="1:11" ht="15.75" x14ac:dyDescent="0.25">
      <c r="A89" s="6">
        <v>87</v>
      </c>
      <c r="B89" s="8" t="s">
        <v>184</v>
      </c>
      <c r="C89" s="8" t="s">
        <v>185</v>
      </c>
      <c r="D89" s="8">
        <f t="shared" si="7"/>
        <v>2021</v>
      </c>
      <c r="E89" s="8">
        <f t="shared" si="8"/>
        <v>43</v>
      </c>
      <c r="F89" s="8">
        <f t="shared" si="9"/>
        <v>10</v>
      </c>
      <c r="G89" s="8" t="str">
        <f t="shared" si="10"/>
        <v>Осінь</v>
      </c>
      <c r="H89" s="8">
        <v>30542</v>
      </c>
      <c r="I89" s="9">
        <f t="shared" si="11"/>
        <v>1148.8601864010793</v>
      </c>
      <c r="J89">
        <f t="shared" si="13"/>
        <v>578451</v>
      </c>
      <c r="K89">
        <f t="shared" si="12"/>
        <v>0.21758867254400197</v>
      </c>
    </row>
    <row r="90" spans="1:11" ht="15.75" x14ac:dyDescent="0.25">
      <c r="A90" s="6">
        <v>88</v>
      </c>
      <c r="B90" s="8" t="s">
        <v>186</v>
      </c>
      <c r="C90" s="8" t="s">
        <v>187</v>
      </c>
      <c r="D90" s="8">
        <f t="shared" si="7"/>
        <v>2021</v>
      </c>
      <c r="E90" s="8">
        <f t="shared" si="8"/>
        <v>44</v>
      </c>
      <c r="F90" s="8">
        <f t="shared" si="9"/>
        <v>10</v>
      </c>
      <c r="G90" s="8" t="str">
        <f t="shared" si="10"/>
        <v>Осінь</v>
      </c>
      <c r="H90" s="8">
        <v>32788</v>
      </c>
      <c r="I90" s="9">
        <f t="shared" si="11"/>
        <v>1233.345157216901</v>
      </c>
      <c r="J90">
        <f t="shared" si="13"/>
        <v>611239</v>
      </c>
      <c r="K90">
        <f t="shared" si="12"/>
        <v>0.22992212411617097</v>
      </c>
    </row>
    <row r="91" spans="1:11" ht="15.75" x14ac:dyDescent="0.25">
      <c r="A91" s="6">
        <v>89</v>
      </c>
      <c r="B91" s="8" t="s">
        <v>188</v>
      </c>
      <c r="C91" s="8" t="s">
        <v>189</v>
      </c>
      <c r="D91" s="8">
        <f t="shared" si="7"/>
        <v>2021</v>
      </c>
      <c r="E91" s="8">
        <f t="shared" si="8"/>
        <v>45</v>
      </c>
      <c r="F91" s="8">
        <f t="shared" si="9"/>
        <v>11</v>
      </c>
      <c r="G91" s="8" t="str">
        <f t="shared" si="10"/>
        <v>Осінь</v>
      </c>
      <c r="H91" s="8">
        <v>34047</v>
      </c>
      <c r="I91" s="9">
        <f t="shared" si="11"/>
        <v>1280.7033844017271</v>
      </c>
      <c r="J91">
        <f t="shared" si="13"/>
        <v>645286</v>
      </c>
      <c r="K91">
        <f t="shared" si="12"/>
        <v>0.24272915796018824</v>
      </c>
    </row>
    <row r="92" spans="1:11" ht="15.75" x14ac:dyDescent="0.25">
      <c r="A92" s="6">
        <v>90</v>
      </c>
      <c r="B92" s="8" t="s">
        <v>190</v>
      </c>
      <c r="C92" s="8" t="s">
        <v>191</v>
      </c>
      <c r="D92" s="8">
        <f t="shared" si="7"/>
        <v>2021</v>
      </c>
      <c r="E92" s="8">
        <f t="shared" si="8"/>
        <v>46</v>
      </c>
      <c r="F92" s="8">
        <f t="shared" si="9"/>
        <v>11</v>
      </c>
      <c r="G92" s="8" t="str">
        <f t="shared" si="10"/>
        <v>Осінь</v>
      </c>
      <c r="H92" s="8">
        <v>29921</v>
      </c>
      <c r="I92" s="9">
        <f t="shared" si="11"/>
        <v>1125.5008066697235</v>
      </c>
      <c r="J92">
        <f t="shared" si="13"/>
        <v>675207</v>
      </c>
      <c r="K92">
        <f t="shared" si="12"/>
        <v>0.25398416602688551</v>
      </c>
    </row>
    <row r="93" spans="1:11" ht="15.75" x14ac:dyDescent="0.25">
      <c r="A93" s="6">
        <v>91</v>
      </c>
      <c r="B93" s="8" t="s">
        <v>192</v>
      </c>
      <c r="C93" s="8" t="s">
        <v>193</v>
      </c>
      <c r="D93" s="8">
        <f t="shared" si="7"/>
        <v>2021</v>
      </c>
      <c r="E93" s="8">
        <f t="shared" si="8"/>
        <v>47</v>
      </c>
      <c r="F93" s="8">
        <f t="shared" si="9"/>
        <v>11</v>
      </c>
      <c r="G93" s="8" t="str">
        <f t="shared" si="10"/>
        <v>Осінь</v>
      </c>
      <c r="H93" s="8">
        <v>14728</v>
      </c>
      <c r="I93" s="9">
        <f t="shared" si="11"/>
        <v>554.00474184123823</v>
      </c>
      <c r="J93">
        <f t="shared" si="13"/>
        <v>689935</v>
      </c>
      <c r="K93">
        <f t="shared" si="12"/>
        <v>0.25952421344529786</v>
      </c>
    </row>
    <row r="94" spans="1:11" ht="15.75" x14ac:dyDescent="0.25">
      <c r="A94" s="6">
        <v>92</v>
      </c>
      <c r="B94" s="8" t="s">
        <v>194</v>
      </c>
      <c r="C94" s="8" t="s">
        <v>195</v>
      </c>
      <c r="D94" s="8">
        <f t="shared" si="7"/>
        <v>2021</v>
      </c>
      <c r="E94" s="8">
        <f t="shared" si="8"/>
        <v>48</v>
      </c>
      <c r="F94" s="8">
        <f t="shared" si="9"/>
        <v>11</v>
      </c>
      <c r="G94" s="8" t="str">
        <f t="shared" si="10"/>
        <v>Осінь</v>
      </c>
      <c r="H94" s="8">
        <v>10660</v>
      </c>
      <c r="I94" s="9">
        <f t="shared" si="11"/>
        <v>400.98387751409558</v>
      </c>
      <c r="J94">
        <f t="shared" si="13"/>
        <v>700595</v>
      </c>
      <c r="K94">
        <f t="shared" si="12"/>
        <v>0.2635340522204388</v>
      </c>
    </row>
    <row r="95" spans="1:11" ht="15.75" x14ac:dyDescent="0.25">
      <c r="A95" s="6">
        <v>93</v>
      </c>
      <c r="B95" s="8" t="s">
        <v>196</v>
      </c>
      <c r="C95" s="8" t="s">
        <v>197</v>
      </c>
      <c r="D95" s="8">
        <f t="shared" si="7"/>
        <v>2021</v>
      </c>
      <c r="E95" s="8">
        <f t="shared" si="8"/>
        <v>49</v>
      </c>
      <c r="F95" s="8">
        <f t="shared" si="9"/>
        <v>12</v>
      </c>
      <c r="G95" s="8" t="str">
        <f t="shared" si="10"/>
        <v>Зима</v>
      </c>
      <c r="H95" s="8">
        <v>8457</v>
      </c>
      <c r="I95" s="9">
        <f t="shared" si="11"/>
        <v>318.11638387773979</v>
      </c>
      <c r="J95">
        <f t="shared" si="13"/>
        <v>709052</v>
      </c>
      <c r="K95">
        <f t="shared" si="12"/>
        <v>0.26671521605921622</v>
      </c>
    </row>
    <row r="96" spans="1:11" ht="15.75" x14ac:dyDescent="0.25">
      <c r="A96" s="6">
        <v>94</v>
      </c>
      <c r="B96" s="8" t="s">
        <v>198</v>
      </c>
      <c r="C96" s="8" t="s">
        <v>199</v>
      </c>
      <c r="D96" s="8">
        <f t="shared" si="7"/>
        <v>2021</v>
      </c>
      <c r="E96" s="8">
        <f t="shared" si="8"/>
        <v>50</v>
      </c>
      <c r="F96" s="8">
        <f t="shared" si="9"/>
        <v>12</v>
      </c>
      <c r="G96" s="8" t="str">
        <f t="shared" si="10"/>
        <v>Зима</v>
      </c>
      <c r="H96" s="8">
        <v>7309</v>
      </c>
      <c r="I96" s="9">
        <f t="shared" si="11"/>
        <v>274.9335047608372</v>
      </c>
      <c r="J96">
        <f t="shared" si="13"/>
        <v>716361</v>
      </c>
      <c r="K96">
        <f t="shared" si="12"/>
        <v>0.2694645511068246</v>
      </c>
    </row>
    <row r="97" spans="1:11" ht="15.75" x14ac:dyDescent="0.25">
      <c r="A97" s="6">
        <v>95</v>
      </c>
      <c r="B97" s="8" t="s">
        <v>200</v>
      </c>
      <c r="C97" s="8" t="s">
        <v>201</v>
      </c>
      <c r="D97" s="8">
        <f t="shared" si="7"/>
        <v>2021</v>
      </c>
      <c r="E97" s="8">
        <f t="shared" si="8"/>
        <v>51</v>
      </c>
      <c r="F97" s="8">
        <f t="shared" si="9"/>
        <v>12</v>
      </c>
      <c r="G97" s="8" t="str">
        <f t="shared" si="10"/>
        <v>Зима</v>
      </c>
      <c r="H97" s="8">
        <v>5865</v>
      </c>
      <c r="I97" s="9">
        <f t="shared" si="11"/>
        <v>220.61636412947189</v>
      </c>
      <c r="J97">
        <f t="shared" si="13"/>
        <v>722226</v>
      </c>
      <c r="K97">
        <f t="shared" si="12"/>
        <v>0.27167071474811932</v>
      </c>
    </row>
    <row r="98" spans="1:11" ht="15.75" x14ac:dyDescent="0.25">
      <c r="A98" s="6">
        <v>96</v>
      </c>
      <c r="B98" s="8" t="s">
        <v>202</v>
      </c>
      <c r="C98" s="8" t="s">
        <v>203</v>
      </c>
      <c r="D98" s="8">
        <f t="shared" si="7"/>
        <v>2021</v>
      </c>
      <c r="E98" s="8">
        <f t="shared" si="8"/>
        <v>52</v>
      </c>
      <c r="F98" s="8">
        <f t="shared" si="9"/>
        <v>12</v>
      </c>
      <c r="G98" s="8" t="str">
        <f t="shared" si="10"/>
        <v>Зима</v>
      </c>
      <c r="H98" s="8">
        <v>5184</v>
      </c>
      <c r="I98" s="9">
        <f t="shared" si="11"/>
        <v>195.00003949653578</v>
      </c>
      <c r="J98">
        <f t="shared" si="13"/>
        <v>727410</v>
      </c>
      <c r="K98">
        <f t="shared" si="12"/>
        <v>0.27362071514308467</v>
      </c>
    </row>
    <row r="99" spans="1:11" ht="15.75" x14ac:dyDescent="0.25">
      <c r="A99" s="6">
        <v>97</v>
      </c>
      <c r="B99" s="8" t="s">
        <v>204</v>
      </c>
      <c r="C99" s="8" t="s">
        <v>205</v>
      </c>
      <c r="D99" s="8">
        <f t="shared" si="7"/>
        <v>2022</v>
      </c>
      <c r="E99" s="8">
        <f t="shared" si="8"/>
        <v>1</v>
      </c>
      <c r="F99" s="8">
        <f t="shared" si="9"/>
        <v>1</v>
      </c>
      <c r="G99" s="8" t="str">
        <f t="shared" si="10"/>
        <v>Зима</v>
      </c>
      <c r="H99" s="8">
        <v>5586</v>
      </c>
      <c r="I99" s="9">
        <f t="shared" si="11"/>
        <v>210.12157033712361</v>
      </c>
      <c r="J99">
        <f t="shared" si="13"/>
        <v>732996</v>
      </c>
      <c r="K99">
        <f t="shared" si="12"/>
        <v>0.27572193084645591</v>
      </c>
    </row>
    <row r="100" spans="1:11" ht="15.75" x14ac:dyDescent="0.25">
      <c r="A100" s="6">
        <v>98</v>
      </c>
      <c r="B100" s="8" t="s">
        <v>206</v>
      </c>
      <c r="C100" s="8" t="s">
        <v>207</v>
      </c>
      <c r="D100" s="8">
        <f t="shared" si="7"/>
        <v>2022</v>
      </c>
      <c r="E100" s="8">
        <f t="shared" si="8"/>
        <v>2</v>
      </c>
      <c r="F100" s="8">
        <f t="shared" si="9"/>
        <v>1</v>
      </c>
      <c r="G100" s="8" t="str">
        <f t="shared" si="10"/>
        <v>Зима</v>
      </c>
      <c r="H100" s="8">
        <v>7944</v>
      </c>
      <c r="I100" s="9">
        <f t="shared" si="11"/>
        <v>298.81950496922843</v>
      </c>
      <c r="J100">
        <f t="shared" si="13"/>
        <v>740940</v>
      </c>
      <c r="K100">
        <f t="shared" si="12"/>
        <v>0.27871012589614819</v>
      </c>
    </row>
    <row r="101" spans="1:11" ht="15.75" x14ac:dyDescent="0.25">
      <c r="A101" s="6">
        <v>99</v>
      </c>
      <c r="B101" s="8" t="s">
        <v>208</v>
      </c>
      <c r="C101" s="7">
        <v>44582</v>
      </c>
      <c r="D101" s="8">
        <f t="shared" si="7"/>
        <v>2022</v>
      </c>
      <c r="E101" s="8">
        <f t="shared" si="8"/>
        <v>3</v>
      </c>
      <c r="F101" s="8">
        <f t="shared" si="9"/>
        <v>1</v>
      </c>
      <c r="G101" s="8" t="str">
        <f t="shared" si="10"/>
        <v>Зима</v>
      </c>
      <c r="H101" s="8">
        <v>12585</v>
      </c>
      <c r="I101" s="9">
        <f t="shared" si="11"/>
        <v>473.39419310646275</v>
      </c>
      <c r="J101">
        <f t="shared" si="13"/>
        <v>753525</v>
      </c>
      <c r="K101">
        <f t="shared" si="12"/>
        <v>0.28344406782721282</v>
      </c>
    </row>
  </sheetData>
  <autoFilter ref="A2:K101"/>
  <conditionalFormatting sqref="K3:K101">
    <cfRule type="cellIs" dxfId="3" priority="1" operator="greaterThan">
      <formula>0.01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"/>
  <sheetViews>
    <sheetView workbookViewId="0">
      <selection activeCell="I9" sqref="I9"/>
    </sheetView>
  </sheetViews>
  <sheetFormatPr defaultRowHeight="15" x14ac:dyDescent="0.25"/>
  <cols>
    <col min="1" max="1" width="15.5703125" customWidth="1"/>
    <col min="2" max="2" width="11.7109375" customWidth="1"/>
    <col min="3" max="3" width="16.7109375" customWidth="1"/>
    <col min="4" max="4" width="24.5703125" customWidth="1"/>
    <col min="5" max="5" width="25" customWidth="1"/>
  </cols>
  <sheetData>
    <row r="1" spans="1:5" x14ac:dyDescent="0.25">
      <c r="A1" t="s">
        <v>250</v>
      </c>
      <c r="B1" t="s">
        <v>251</v>
      </c>
      <c r="C1" t="s">
        <v>252</v>
      </c>
      <c r="D1" t="s">
        <v>253</v>
      </c>
      <c r="E1" t="s">
        <v>254</v>
      </c>
    </row>
    <row r="2" spans="1:5" x14ac:dyDescent="0.25">
      <c r="A2">
        <v>1</v>
      </c>
      <c r="B2">
        <v>222.72284603761349</v>
      </c>
    </row>
    <row r="3" spans="1:5" x14ac:dyDescent="0.25">
      <c r="A3">
        <v>2</v>
      </c>
      <c r="B3">
        <v>254.03168725564652</v>
      </c>
    </row>
    <row r="4" spans="1:5" x14ac:dyDescent="0.25">
      <c r="A4">
        <v>3</v>
      </c>
      <c r="B4">
        <v>301.42753018883235</v>
      </c>
    </row>
    <row r="5" spans="1:5" x14ac:dyDescent="0.25">
      <c r="A5">
        <v>4</v>
      </c>
      <c r="B5">
        <v>361.65034331266594</v>
      </c>
    </row>
    <row r="6" spans="1:5" x14ac:dyDescent="0.25">
      <c r="A6">
        <v>5</v>
      </c>
      <c r="B6">
        <v>414.21208235391327</v>
      </c>
    </row>
    <row r="7" spans="1:5" x14ac:dyDescent="0.25">
      <c r="A7">
        <v>6</v>
      </c>
      <c r="B7">
        <v>446.42370153257843</v>
      </c>
    </row>
    <row r="8" spans="1:5" x14ac:dyDescent="0.25">
      <c r="A8">
        <v>7</v>
      </c>
      <c r="B8">
        <v>484.27768296519429</v>
      </c>
    </row>
    <row r="9" spans="1:5" x14ac:dyDescent="0.25">
      <c r="A9">
        <v>8</v>
      </c>
      <c r="B9">
        <v>526.21924238622773</v>
      </c>
    </row>
    <row r="10" spans="1:5" x14ac:dyDescent="0.25">
      <c r="A10">
        <v>9</v>
      </c>
      <c r="B10">
        <v>541.32823464402907</v>
      </c>
    </row>
    <row r="11" spans="1:5" x14ac:dyDescent="0.25">
      <c r="A11">
        <v>10</v>
      </c>
      <c r="B11">
        <v>508.4520705776763</v>
      </c>
    </row>
    <row r="12" spans="1:5" x14ac:dyDescent="0.25">
      <c r="A12">
        <v>11</v>
      </c>
      <c r="B12">
        <v>467.32551903776908</v>
      </c>
    </row>
    <row r="13" spans="1:5" x14ac:dyDescent="0.25">
      <c r="A13">
        <v>12</v>
      </c>
      <c r="B13">
        <v>428.73176122074636</v>
      </c>
    </row>
    <row r="14" spans="1:5" x14ac:dyDescent="0.25">
      <c r="A14">
        <v>13</v>
      </c>
      <c r="B14">
        <v>403.90536730336333</v>
      </c>
    </row>
    <row r="15" spans="1:5" x14ac:dyDescent="0.25">
      <c r="A15">
        <v>14</v>
      </c>
      <c r="B15">
        <v>366.85385516908718</v>
      </c>
    </row>
    <row r="16" spans="1:5" x14ac:dyDescent="0.25">
      <c r="A16">
        <v>15</v>
      </c>
      <c r="B16">
        <v>339.41943603210029</v>
      </c>
    </row>
    <row r="17" spans="1:2" x14ac:dyDescent="0.25">
      <c r="A17">
        <v>16</v>
      </c>
      <c r="B17">
        <v>308.52436804602365</v>
      </c>
    </row>
    <row r="18" spans="1:2" x14ac:dyDescent="0.25">
      <c r="A18">
        <v>17</v>
      </c>
      <c r="B18">
        <v>277.45375990093515</v>
      </c>
    </row>
    <row r="19" spans="1:2" x14ac:dyDescent="0.25">
      <c r="A19">
        <v>18</v>
      </c>
      <c r="B19">
        <v>245.04152339768507</v>
      </c>
    </row>
    <row r="20" spans="1:2" x14ac:dyDescent="0.25">
      <c r="A20">
        <v>19</v>
      </c>
      <c r="B20">
        <v>214.51007431241862</v>
      </c>
    </row>
    <row r="21" spans="1:2" x14ac:dyDescent="0.25">
      <c r="A21">
        <v>20</v>
      </c>
      <c r="B21">
        <v>185.04440476400944</v>
      </c>
    </row>
    <row r="22" spans="1:2" x14ac:dyDescent="0.25">
      <c r="A22">
        <v>21</v>
      </c>
      <c r="B22">
        <v>159.24000138927499</v>
      </c>
    </row>
    <row r="23" spans="1:2" x14ac:dyDescent="0.25">
      <c r="A23">
        <v>22</v>
      </c>
      <c r="B23">
        <v>139.57950357995347</v>
      </c>
    </row>
    <row r="24" spans="1:2" x14ac:dyDescent="0.25">
      <c r="A24">
        <v>23</v>
      </c>
      <c r="B24">
        <v>140.93367052090164</v>
      </c>
    </row>
    <row r="25" spans="1:2" x14ac:dyDescent="0.25">
      <c r="A25">
        <v>24</v>
      </c>
      <c r="B25">
        <v>165.94814318008301</v>
      </c>
    </row>
    <row r="26" spans="1:2" x14ac:dyDescent="0.25">
      <c r="A26">
        <v>25</v>
      </c>
      <c r="B26">
        <v>213.90822233866388</v>
      </c>
    </row>
    <row r="27" spans="1:2" x14ac:dyDescent="0.25">
      <c r="A27">
        <v>26</v>
      </c>
      <c r="B27">
        <v>287.98616944164309</v>
      </c>
    </row>
    <row r="28" spans="1:2" x14ac:dyDescent="0.25">
      <c r="A28">
        <v>27</v>
      </c>
      <c r="B28">
        <v>388.65845063490997</v>
      </c>
    </row>
    <row r="29" spans="1:2" x14ac:dyDescent="0.25">
      <c r="A29">
        <v>28</v>
      </c>
      <c r="B29">
        <v>517.8560076675941</v>
      </c>
    </row>
    <row r="30" spans="1:2" x14ac:dyDescent="0.25">
      <c r="A30">
        <v>29</v>
      </c>
      <c r="B30">
        <v>655.59233957792378</v>
      </c>
    </row>
    <row r="31" spans="1:2" x14ac:dyDescent="0.25">
      <c r="A31">
        <v>30</v>
      </c>
      <c r="B31">
        <v>773.88132958630331</v>
      </c>
    </row>
    <row r="32" spans="1:2" x14ac:dyDescent="0.25">
      <c r="A32">
        <v>31</v>
      </c>
      <c r="B32">
        <v>847.4577333778202</v>
      </c>
    </row>
    <row r="33" spans="1:2" x14ac:dyDescent="0.25">
      <c r="A33">
        <v>32</v>
      </c>
      <c r="B33">
        <v>845.12555697952064</v>
      </c>
    </row>
    <row r="34" spans="1:2" x14ac:dyDescent="0.25">
      <c r="A34">
        <v>33</v>
      </c>
      <c r="B34">
        <v>778.6334524624084</v>
      </c>
    </row>
    <row r="35" spans="1:2" x14ac:dyDescent="0.25">
      <c r="A35">
        <v>34</v>
      </c>
      <c r="B35">
        <v>644.57092530854004</v>
      </c>
    </row>
    <row r="36" spans="1:2" x14ac:dyDescent="0.25">
      <c r="A36">
        <v>35</v>
      </c>
      <c r="B36">
        <v>492.66599484940099</v>
      </c>
    </row>
    <row r="37" spans="1:2" x14ac:dyDescent="0.25">
      <c r="A37">
        <v>36</v>
      </c>
      <c r="B37">
        <v>347.78267075073387</v>
      </c>
    </row>
    <row r="38" spans="1:2" x14ac:dyDescent="0.25">
      <c r="A38">
        <v>37</v>
      </c>
      <c r="B38">
        <v>233.24271699553489</v>
      </c>
    </row>
    <row r="39" spans="1:2" x14ac:dyDescent="0.25">
      <c r="A39">
        <v>38</v>
      </c>
      <c r="B39">
        <v>150.22476036574042</v>
      </c>
    </row>
    <row r="40" spans="1:2" x14ac:dyDescent="0.25">
      <c r="A40">
        <v>39</v>
      </c>
      <c r="B40">
        <v>88.572548804239247</v>
      </c>
    </row>
    <row r="41" spans="1:2" x14ac:dyDescent="0.25">
      <c r="A41">
        <v>40</v>
      </c>
      <c r="B41">
        <v>53.71528865761055</v>
      </c>
    </row>
    <row r="42" spans="1:2" x14ac:dyDescent="0.25">
      <c r="A42">
        <v>41</v>
      </c>
      <c r="B42">
        <v>34.481102663031983</v>
      </c>
    </row>
    <row r="43" spans="1:2" x14ac:dyDescent="0.25">
      <c r="A43">
        <v>42</v>
      </c>
      <c r="B43">
        <v>25.578708884576454</v>
      </c>
    </row>
    <row r="44" spans="1:2" x14ac:dyDescent="0.25">
      <c r="A44">
        <v>43</v>
      </c>
      <c r="B44">
        <v>21.804595465822771</v>
      </c>
    </row>
    <row r="45" spans="1:2" x14ac:dyDescent="0.25">
      <c r="A45">
        <v>44</v>
      </c>
      <c r="B45">
        <v>21.503669478945397</v>
      </c>
    </row>
    <row r="46" spans="1:2" x14ac:dyDescent="0.25">
      <c r="A46">
        <v>45</v>
      </c>
      <c r="B46">
        <v>23.497304142007977</v>
      </c>
    </row>
    <row r="47" spans="1:2" x14ac:dyDescent="0.25">
      <c r="A47">
        <v>46</v>
      </c>
      <c r="B47">
        <v>28.776047495148514</v>
      </c>
    </row>
    <row r="48" spans="1:2" x14ac:dyDescent="0.25">
      <c r="A48">
        <v>47</v>
      </c>
      <c r="B48">
        <v>36.249042835936535</v>
      </c>
    </row>
    <row r="49" spans="1:2" x14ac:dyDescent="0.25">
      <c r="A49">
        <v>48</v>
      </c>
      <c r="B49">
        <v>46.668605131565471</v>
      </c>
    </row>
    <row r="50" spans="1:2" x14ac:dyDescent="0.25">
      <c r="A50">
        <v>49</v>
      </c>
      <c r="B50">
        <v>57.664942235376031</v>
      </c>
    </row>
    <row r="51" spans="1:2" x14ac:dyDescent="0.25">
      <c r="A51">
        <v>50</v>
      </c>
      <c r="B51">
        <v>74.378873089856612</v>
      </c>
    </row>
    <row r="52" spans="1:2" x14ac:dyDescent="0.25">
      <c r="A52">
        <v>51</v>
      </c>
      <c r="B52">
        <v>99.995197722792739</v>
      </c>
    </row>
    <row r="53" spans="1:2" x14ac:dyDescent="0.25">
      <c r="A53">
        <v>52</v>
      </c>
      <c r="B53">
        <v>151.50369580996923</v>
      </c>
    </row>
    <row r="54" spans="1:2" x14ac:dyDescent="0.25">
      <c r="A54">
        <v>53</v>
      </c>
      <c r="B54">
        <v>239.03554224292427</v>
      </c>
    </row>
    <row r="55" spans="1:2" x14ac:dyDescent="0.25">
      <c r="A55">
        <v>54</v>
      </c>
      <c r="B55">
        <v>368.6594110903514</v>
      </c>
    </row>
    <row r="56" spans="1:2" x14ac:dyDescent="0.25">
      <c r="A56">
        <v>55</v>
      </c>
      <c r="B56">
        <v>525.17854001494345</v>
      </c>
    </row>
    <row r="57" spans="1:2" x14ac:dyDescent="0.25">
      <c r="A57">
        <v>56</v>
      </c>
      <c r="B57">
        <v>708.7308534273526</v>
      </c>
    </row>
    <row r="58" spans="1:2" x14ac:dyDescent="0.25">
      <c r="A58">
        <v>57</v>
      </c>
      <c r="B58">
        <v>874.74168952136858</v>
      </c>
    </row>
    <row r="59" spans="1:2" x14ac:dyDescent="0.25">
      <c r="A59">
        <v>58</v>
      </c>
      <c r="B59">
        <v>1026.7218514772269</v>
      </c>
    </row>
    <row r="60" spans="1:2" x14ac:dyDescent="0.25">
      <c r="A60">
        <v>59</v>
      </c>
      <c r="B60">
        <v>1134.6414335211236</v>
      </c>
    </row>
    <row r="61" spans="1:2" x14ac:dyDescent="0.25">
      <c r="A61">
        <v>60</v>
      </c>
      <c r="B61">
        <v>1220.969576006569</v>
      </c>
    </row>
    <row r="62" spans="1:2" x14ac:dyDescent="0.25">
      <c r="A62">
        <v>61</v>
      </c>
      <c r="B62">
        <v>1213.1831160961174</v>
      </c>
    </row>
    <row r="63" spans="1:2" x14ac:dyDescent="0.25">
      <c r="A63">
        <v>62</v>
      </c>
      <c r="B63">
        <v>986.73631097089628</v>
      </c>
    </row>
    <row r="64" spans="1:2" x14ac:dyDescent="0.25">
      <c r="A64">
        <v>63</v>
      </c>
      <c r="B64">
        <v>693.49647534168571</v>
      </c>
    </row>
    <row r="65" spans="1:5" x14ac:dyDescent="0.25">
      <c r="A65">
        <v>64</v>
      </c>
      <c r="B65">
        <v>424.36833441102453</v>
      </c>
    </row>
    <row r="66" spans="1:5" x14ac:dyDescent="0.25">
      <c r="A66">
        <v>65</v>
      </c>
      <c r="B66">
        <v>331.34458871755754</v>
      </c>
    </row>
    <row r="67" spans="1:5" x14ac:dyDescent="0.25">
      <c r="A67">
        <v>66</v>
      </c>
      <c r="B67">
        <v>271.22208425601627</v>
      </c>
    </row>
    <row r="68" spans="1:5" x14ac:dyDescent="0.25">
      <c r="A68">
        <v>67</v>
      </c>
      <c r="B68">
        <v>230.18330279561496</v>
      </c>
    </row>
    <row r="69" spans="1:5" x14ac:dyDescent="0.25">
      <c r="A69">
        <v>68</v>
      </c>
      <c r="B69">
        <v>208.57932465437707</v>
      </c>
    </row>
    <row r="70" spans="1:5" x14ac:dyDescent="0.25">
      <c r="A70">
        <v>69</v>
      </c>
      <c r="B70">
        <v>234.64703826762926</v>
      </c>
    </row>
    <row r="71" spans="1:5" x14ac:dyDescent="0.25">
      <c r="A71">
        <v>70</v>
      </c>
      <c r="B71">
        <v>327.44508947093829</v>
      </c>
      <c r="C71">
        <v>327.44508947093829</v>
      </c>
      <c r="D71" s="20">
        <v>327.44508947093829</v>
      </c>
      <c r="E71" s="20">
        <v>327.44508947093829</v>
      </c>
    </row>
    <row r="72" spans="1:5" x14ac:dyDescent="0.25">
      <c r="A72">
        <v>71</v>
      </c>
      <c r="C72">
        <f t="shared" ref="C72:C103" si="0">_xlfn.FORECAST.ETS(A72,$B$2:$B$71,$A$2:$A$71,1,1)</f>
        <v>288.35664736839726</v>
      </c>
      <c r="D72" s="20">
        <f t="shared" ref="D72:D103" si="1">C72-_xlfn.FORECAST.ETS.CONFINT(A72,$B$2:$B$71,$A$2:$A$71,0.95,1,1)</f>
        <v>128.29830392024877</v>
      </c>
      <c r="E72" s="20">
        <f t="shared" ref="E72:E103" si="2">C72+_xlfn.FORECAST.ETS.CONFINT(A72,$B$2:$B$71,$A$2:$A$71,0.95,1,1)</f>
        <v>448.41499081654575</v>
      </c>
    </row>
    <row r="73" spans="1:5" x14ac:dyDescent="0.25">
      <c r="A73">
        <v>72</v>
      </c>
      <c r="C73">
        <f t="shared" si="0"/>
        <v>273.10951246848697</v>
      </c>
      <c r="D73" s="20">
        <f t="shared" si="1"/>
        <v>72.940507196959288</v>
      </c>
      <c r="E73" s="20">
        <f t="shared" si="2"/>
        <v>473.27851774001465</v>
      </c>
    </row>
    <row r="74" spans="1:5" x14ac:dyDescent="0.25">
      <c r="A74">
        <v>73</v>
      </c>
      <c r="C74">
        <f t="shared" si="0"/>
        <v>258.76345216098804</v>
      </c>
      <c r="D74" s="20">
        <f t="shared" si="1"/>
        <v>25.193135336693615</v>
      </c>
      <c r="E74" s="20">
        <f t="shared" si="2"/>
        <v>492.33376898528246</v>
      </c>
    </row>
    <row r="75" spans="1:5" x14ac:dyDescent="0.25">
      <c r="A75">
        <v>74</v>
      </c>
      <c r="C75">
        <f t="shared" si="0"/>
        <v>244.75479147898403</v>
      </c>
      <c r="D75" s="20">
        <f t="shared" si="1"/>
        <v>-18.078066502542413</v>
      </c>
      <c r="E75" s="20">
        <f t="shared" si="2"/>
        <v>507.58764946051048</v>
      </c>
    </row>
    <row r="76" spans="1:5" x14ac:dyDescent="0.25">
      <c r="A76">
        <v>75</v>
      </c>
      <c r="C76">
        <f t="shared" si="0"/>
        <v>233.85074394964187</v>
      </c>
      <c r="D76" s="20">
        <f t="shared" si="1"/>
        <v>-55.364983334936198</v>
      </c>
      <c r="E76" s="20">
        <f t="shared" si="2"/>
        <v>523.06647123421999</v>
      </c>
    </row>
    <row r="77" spans="1:5" x14ac:dyDescent="0.25">
      <c r="A77">
        <v>76</v>
      </c>
      <c r="C77">
        <f t="shared" si="0"/>
        <v>226.96883523946829</v>
      </c>
      <c r="D77" s="20">
        <f t="shared" si="1"/>
        <v>-86.478163726510701</v>
      </c>
      <c r="E77" s="20">
        <f t="shared" si="2"/>
        <v>540.41583420544725</v>
      </c>
    </row>
    <row r="78" spans="1:5" x14ac:dyDescent="0.25">
      <c r="A78">
        <v>77</v>
      </c>
      <c r="C78">
        <f t="shared" si="0"/>
        <v>234.45131399939055</v>
      </c>
      <c r="D78" s="20">
        <f t="shared" si="1"/>
        <v>-101.54126810351374</v>
      </c>
      <c r="E78" s="20">
        <f t="shared" si="2"/>
        <v>570.44389610229484</v>
      </c>
    </row>
    <row r="79" spans="1:5" x14ac:dyDescent="0.25">
      <c r="A79">
        <v>78</v>
      </c>
      <c r="C79">
        <f t="shared" si="0"/>
        <v>259.04271769049745</v>
      </c>
      <c r="D79" s="20">
        <f t="shared" si="1"/>
        <v>-98.129188187175544</v>
      </c>
      <c r="E79" s="20">
        <f t="shared" si="2"/>
        <v>616.21462356817051</v>
      </c>
    </row>
    <row r="80" spans="1:5" x14ac:dyDescent="0.25">
      <c r="A80">
        <v>79</v>
      </c>
      <c r="C80">
        <f t="shared" si="0"/>
        <v>308.92875388326001</v>
      </c>
      <c r="D80" s="20">
        <f t="shared" si="1"/>
        <v>-68.286486739998054</v>
      </c>
      <c r="E80" s="20">
        <f t="shared" si="2"/>
        <v>686.14399450651808</v>
      </c>
    </row>
    <row r="81" spans="1:5" x14ac:dyDescent="0.25">
      <c r="A81">
        <v>80</v>
      </c>
      <c r="C81">
        <f t="shared" si="0"/>
        <v>389.96971096208512</v>
      </c>
      <c r="D81" s="20">
        <f t="shared" si="1"/>
        <v>-6.3253416136981855</v>
      </c>
      <c r="E81" s="20">
        <f t="shared" si="2"/>
        <v>786.26476353786848</v>
      </c>
    </row>
    <row r="82" spans="1:5" x14ac:dyDescent="0.25">
      <c r="A82">
        <v>81</v>
      </c>
      <c r="C82">
        <f t="shared" si="0"/>
        <v>515.91595107411649</v>
      </c>
      <c r="D82" s="20">
        <f t="shared" si="1"/>
        <v>101.37148494487587</v>
      </c>
      <c r="E82" s="20">
        <f t="shared" si="2"/>
        <v>930.46041720335711</v>
      </c>
    </row>
    <row r="83" spans="1:5" x14ac:dyDescent="0.25">
      <c r="A83">
        <v>82</v>
      </c>
      <c r="C83">
        <f t="shared" si="0"/>
        <v>658.24952350654144</v>
      </c>
      <c r="D83" s="20">
        <f t="shared" si="1"/>
        <v>226.18074876944945</v>
      </c>
      <c r="E83" s="20">
        <f t="shared" si="2"/>
        <v>1090.3182982436333</v>
      </c>
    </row>
    <row r="84" spans="1:5" x14ac:dyDescent="0.25">
      <c r="A84">
        <v>83</v>
      </c>
      <c r="C84">
        <f t="shared" si="0"/>
        <v>791.56780693525911</v>
      </c>
      <c r="D84" s="20">
        <f t="shared" si="1"/>
        <v>342.61485277781759</v>
      </c>
      <c r="E84" s="20">
        <f t="shared" si="2"/>
        <v>1240.5207610927007</v>
      </c>
    </row>
    <row r="85" spans="1:5" x14ac:dyDescent="0.25">
      <c r="A85">
        <v>84</v>
      </c>
      <c r="C85">
        <f t="shared" si="0"/>
        <v>908.15377083021394</v>
      </c>
      <c r="D85" s="20">
        <f t="shared" si="1"/>
        <v>442.88701673384668</v>
      </c>
      <c r="E85" s="20">
        <f t="shared" si="2"/>
        <v>1373.4205249265813</v>
      </c>
    </row>
    <row r="86" spans="1:5" x14ac:dyDescent="0.25">
      <c r="A86">
        <v>85</v>
      </c>
      <c r="C86">
        <f t="shared" si="0"/>
        <v>997.75579493951545</v>
      </c>
      <c r="D86" s="20">
        <f t="shared" si="1"/>
        <v>516.68753616308618</v>
      </c>
      <c r="E86" s="20">
        <f t="shared" si="2"/>
        <v>1478.8240537159447</v>
      </c>
    </row>
    <row r="87" spans="1:5" x14ac:dyDescent="0.25">
      <c r="A87">
        <v>86</v>
      </c>
      <c r="C87">
        <f t="shared" si="0"/>
        <v>1021.8963188249934</v>
      </c>
      <c r="D87" s="20">
        <f t="shared" si="1"/>
        <v>525.48987478091328</v>
      </c>
      <c r="E87" s="20">
        <f t="shared" si="2"/>
        <v>1518.3027628690734</v>
      </c>
    </row>
    <row r="88" spans="1:5" x14ac:dyDescent="0.25">
      <c r="A88">
        <v>87</v>
      </c>
      <c r="C88">
        <f t="shared" si="0"/>
        <v>985.95112450098054</v>
      </c>
      <c r="D88" s="20">
        <f t="shared" si="1"/>
        <v>474.62806814264945</v>
      </c>
      <c r="E88" s="20">
        <f t="shared" si="2"/>
        <v>1497.2741808593116</v>
      </c>
    </row>
    <row r="89" spans="1:5" x14ac:dyDescent="0.25">
      <c r="A89">
        <v>88</v>
      </c>
      <c r="C89">
        <f t="shared" si="0"/>
        <v>869.40274438117945</v>
      </c>
      <c r="D89" s="20">
        <f t="shared" si="1"/>
        <v>343.54872313104045</v>
      </c>
      <c r="E89" s="20">
        <f t="shared" si="2"/>
        <v>1395.2567656313186</v>
      </c>
    </row>
    <row r="90" spans="1:5" x14ac:dyDescent="0.25">
      <c r="A90">
        <v>89</v>
      </c>
      <c r="C90">
        <f t="shared" si="0"/>
        <v>682.80001843774232</v>
      </c>
      <c r="D90" s="20">
        <f t="shared" si="1"/>
        <v>142.76950075398668</v>
      </c>
      <c r="E90" s="20">
        <f t="shared" si="2"/>
        <v>1222.830536121498</v>
      </c>
    </row>
    <row r="91" spans="1:5" x14ac:dyDescent="0.25">
      <c r="A91">
        <v>90</v>
      </c>
      <c r="C91">
        <f t="shared" si="0"/>
        <v>511.03566170833903</v>
      </c>
      <c r="D91" s="20">
        <f t="shared" si="1"/>
        <v>-42.844148625547405</v>
      </c>
      <c r="E91" s="20">
        <f t="shared" si="2"/>
        <v>1064.9154720422255</v>
      </c>
    </row>
    <row r="92" spans="1:5" x14ac:dyDescent="0.25">
      <c r="A92">
        <v>91</v>
      </c>
      <c r="C92">
        <f t="shared" si="0"/>
        <v>377.14536425931396</v>
      </c>
      <c r="D92" s="20">
        <f t="shared" si="1"/>
        <v>-190.28053900862733</v>
      </c>
      <c r="E92" s="20">
        <f t="shared" si="2"/>
        <v>944.57126752725526</v>
      </c>
    </row>
    <row r="93" spans="1:5" x14ac:dyDescent="0.25">
      <c r="A93">
        <v>92</v>
      </c>
      <c r="C93">
        <f t="shared" si="0"/>
        <v>314.69309716810312</v>
      </c>
      <c r="D93" s="20">
        <f t="shared" si="1"/>
        <v>-265.99696257025914</v>
      </c>
      <c r="E93" s="20">
        <f t="shared" si="2"/>
        <v>895.38315690646539</v>
      </c>
    </row>
    <row r="94" spans="1:5" x14ac:dyDescent="0.25">
      <c r="A94">
        <v>93</v>
      </c>
      <c r="C94">
        <f t="shared" si="0"/>
        <v>254.30097869468628</v>
      </c>
      <c r="D94" s="20">
        <f t="shared" si="1"/>
        <v>-339.39024144534551</v>
      </c>
      <c r="E94" s="20">
        <f t="shared" si="2"/>
        <v>847.99219883471801</v>
      </c>
    </row>
    <row r="95" spans="1:5" x14ac:dyDescent="0.25">
      <c r="A95">
        <v>94</v>
      </c>
      <c r="C95">
        <f t="shared" si="0"/>
        <v>306.18360655531455</v>
      </c>
      <c r="D95" s="20">
        <f t="shared" si="1"/>
        <v>-300.26273494081192</v>
      </c>
      <c r="E95" s="20">
        <f t="shared" si="2"/>
        <v>912.62994805144103</v>
      </c>
    </row>
    <row r="96" spans="1:5" x14ac:dyDescent="0.25">
      <c r="A96">
        <v>95</v>
      </c>
      <c r="C96">
        <f t="shared" si="0"/>
        <v>346.80445436635353</v>
      </c>
      <c r="D96" s="20">
        <f t="shared" si="1"/>
        <v>-272.16622138841899</v>
      </c>
      <c r="E96" s="20">
        <f t="shared" si="2"/>
        <v>965.77513012112604</v>
      </c>
    </row>
    <row r="97" spans="1:5" x14ac:dyDescent="0.25">
      <c r="A97">
        <v>96</v>
      </c>
      <c r="C97">
        <f t="shared" si="0"/>
        <v>371.67729048630804</v>
      </c>
      <c r="D97" s="20">
        <f t="shared" si="1"/>
        <v>-259.60070936760417</v>
      </c>
      <c r="E97" s="20">
        <f t="shared" si="2"/>
        <v>1002.9552903402202</v>
      </c>
    </row>
    <row r="98" spans="1:5" x14ac:dyDescent="0.25">
      <c r="A98">
        <v>97</v>
      </c>
      <c r="C98">
        <f t="shared" si="0"/>
        <v>387.39623355742242</v>
      </c>
      <c r="D98" s="20">
        <f t="shared" si="1"/>
        <v>-255.98457383202106</v>
      </c>
      <c r="E98" s="20">
        <f t="shared" si="2"/>
        <v>1030.7770409468658</v>
      </c>
    </row>
    <row r="99" spans="1:5" x14ac:dyDescent="0.25">
      <c r="A99">
        <v>98</v>
      </c>
      <c r="C99">
        <f t="shared" si="0"/>
        <v>348.41056575845209</v>
      </c>
      <c r="D99" s="20">
        <f t="shared" si="1"/>
        <v>-315.5977367947587</v>
      </c>
      <c r="E99" s="20">
        <f t="shared" si="2"/>
        <v>1012.4188683116629</v>
      </c>
    </row>
    <row r="100" spans="1:5" x14ac:dyDescent="0.25">
      <c r="A100">
        <v>99</v>
      </c>
      <c r="C100">
        <f t="shared" si="0"/>
        <v>333.1634308585418</v>
      </c>
      <c r="D100" s="20">
        <f t="shared" si="1"/>
        <v>-342.42046394192766</v>
      </c>
      <c r="E100" s="20">
        <f t="shared" si="2"/>
        <v>1008.7473256590113</v>
      </c>
    </row>
    <row r="101" spans="1:5" x14ac:dyDescent="0.25">
      <c r="A101">
        <v>100</v>
      </c>
      <c r="C101">
        <f t="shared" si="0"/>
        <v>318.81737055104281</v>
      </c>
      <c r="D101" s="20">
        <f t="shared" si="1"/>
        <v>-368.17612304426541</v>
      </c>
      <c r="E101" s="20">
        <f t="shared" si="2"/>
        <v>1005.810864146351</v>
      </c>
    </row>
    <row r="102" spans="1:5" x14ac:dyDescent="0.25">
      <c r="A102">
        <v>101</v>
      </c>
      <c r="C102">
        <f t="shared" si="0"/>
        <v>304.80870986903881</v>
      </c>
      <c r="D102" s="20">
        <f t="shared" si="1"/>
        <v>-393.43656299894701</v>
      </c>
      <c r="E102" s="20">
        <f t="shared" si="2"/>
        <v>1003.0539827370246</v>
      </c>
    </row>
    <row r="103" spans="1:5" x14ac:dyDescent="0.25">
      <c r="A103">
        <v>102</v>
      </c>
      <c r="C103">
        <f t="shared" si="0"/>
        <v>293.90466233969664</v>
      </c>
      <c r="D103" s="20">
        <f t="shared" si="1"/>
        <v>-415.44211651513251</v>
      </c>
      <c r="E103" s="20">
        <f t="shared" si="2"/>
        <v>1003.2514411945258</v>
      </c>
    </row>
    <row r="104" spans="1:5" x14ac:dyDescent="0.25">
      <c r="A104">
        <v>103</v>
      </c>
      <c r="C104">
        <f t="shared" ref="C104:C125" si="3">_xlfn.FORECAST.ETS(A104,$B$2:$B$71,$A$2:$A$71,1,1)</f>
        <v>287.02275362952309</v>
      </c>
      <c r="D104" s="20">
        <f t="shared" ref="D104:D125" si="4">C104-_xlfn.FORECAST.ETS.CONFINT(A104,$B$2:$B$71,$A$2:$A$71,0.95,1,1)</f>
        <v>-433.28224166575819</v>
      </c>
      <c r="E104" s="20">
        <f t="shared" ref="E104:E125" si="5">C104+_xlfn.FORECAST.ETS.CONFINT(A104,$B$2:$B$71,$A$2:$A$71,0.95,1,1)</f>
        <v>1007.3277489248044</v>
      </c>
    </row>
    <row r="105" spans="1:5" x14ac:dyDescent="0.25">
      <c r="A105">
        <v>104</v>
      </c>
      <c r="C105">
        <f t="shared" si="3"/>
        <v>294.50523238944544</v>
      </c>
      <c r="D105" s="20">
        <f t="shared" si="4"/>
        <v>-436.62116779500599</v>
      </c>
      <c r="E105" s="20">
        <f t="shared" si="5"/>
        <v>1025.6316325738969</v>
      </c>
    </row>
    <row r="106" spans="1:5" x14ac:dyDescent="0.25">
      <c r="A106">
        <v>105</v>
      </c>
      <c r="C106">
        <f t="shared" si="3"/>
        <v>319.09663608055229</v>
      </c>
      <c r="D106" s="20">
        <f t="shared" si="4"/>
        <v>-422.72037929930974</v>
      </c>
      <c r="E106" s="20">
        <f t="shared" si="5"/>
        <v>1060.9136514604143</v>
      </c>
    </row>
    <row r="107" spans="1:5" x14ac:dyDescent="0.25">
      <c r="A107">
        <v>106</v>
      </c>
      <c r="C107">
        <f t="shared" si="3"/>
        <v>368.98267227331485</v>
      </c>
      <c r="D107" s="20">
        <f t="shared" si="4"/>
        <v>-383.39977785821088</v>
      </c>
      <c r="E107" s="20">
        <f t="shared" si="5"/>
        <v>1121.3651224048406</v>
      </c>
    </row>
    <row r="108" spans="1:5" x14ac:dyDescent="0.25">
      <c r="A108">
        <v>107</v>
      </c>
      <c r="C108">
        <f t="shared" si="3"/>
        <v>450.02362935213995</v>
      </c>
      <c r="D108" s="20">
        <f t="shared" si="4"/>
        <v>-312.80431006835278</v>
      </c>
      <c r="E108" s="20">
        <f t="shared" si="5"/>
        <v>1212.8515687726326</v>
      </c>
    </row>
    <row r="109" spans="1:5" x14ac:dyDescent="0.25">
      <c r="A109">
        <v>108</v>
      </c>
      <c r="C109">
        <f t="shared" si="3"/>
        <v>575.96986946417132</v>
      </c>
      <c r="D109" s="20">
        <f t="shared" si="4"/>
        <v>-197.18850837844423</v>
      </c>
      <c r="E109" s="20">
        <f t="shared" si="5"/>
        <v>1349.1282473067868</v>
      </c>
    </row>
    <row r="110" spans="1:5" x14ac:dyDescent="0.25">
      <c r="A110">
        <v>109</v>
      </c>
      <c r="C110">
        <f t="shared" si="3"/>
        <v>718.30344189659627</v>
      </c>
      <c r="D110" s="20">
        <f t="shared" si="4"/>
        <v>-65.074907757256142</v>
      </c>
      <c r="E110" s="20">
        <f t="shared" si="5"/>
        <v>1501.6817915504487</v>
      </c>
    </row>
    <row r="111" spans="1:5" x14ac:dyDescent="0.25">
      <c r="A111">
        <v>110</v>
      </c>
      <c r="C111">
        <f t="shared" si="3"/>
        <v>851.62172532531383</v>
      </c>
      <c r="D111" s="20">
        <f t="shared" si="4"/>
        <v>58.129569830145897</v>
      </c>
      <c r="E111" s="20">
        <f t="shared" si="5"/>
        <v>1645.1138808204819</v>
      </c>
    </row>
    <row r="112" spans="1:5" x14ac:dyDescent="0.25">
      <c r="A112">
        <v>111</v>
      </c>
      <c r="C112">
        <f t="shared" si="3"/>
        <v>968.20768922026878</v>
      </c>
      <c r="D112" s="20">
        <f t="shared" si="4"/>
        <v>164.70385298580834</v>
      </c>
      <c r="E112" s="20">
        <f t="shared" si="5"/>
        <v>1771.7115254547293</v>
      </c>
    </row>
    <row r="113" spans="1:5" x14ac:dyDescent="0.25">
      <c r="A113">
        <v>112</v>
      </c>
      <c r="C113">
        <f t="shared" si="3"/>
        <v>1057.8097133295701</v>
      </c>
      <c r="D113" s="20">
        <f t="shared" si="4"/>
        <v>244.39251903311288</v>
      </c>
      <c r="E113" s="20">
        <f t="shared" si="5"/>
        <v>1871.2269076260272</v>
      </c>
    </row>
    <row r="114" spans="1:5" x14ac:dyDescent="0.25">
      <c r="A114">
        <v>113</v>
      </c>
      <c r="C114">
        <f t="shared" si="3"/>
        <v>1081.9502372150482</v>
      </c>
      <c r="D114" s="20">
        <f t="shared" si="4"/>
        <v>258.71442441862246</v>
      </c>
      <c r="E114" s="20">
        <f t="shared" si="5"/>
        <v>1905.186050011474</v>
      </c>
    </row>
    <row r="115" spans="1:5" x14ac:dyDescent="0.25">
      <c r="A115">
        <v>114</v>
      </c>
      <c r="C115">
        <f t="shared" si="3"/>
        <v>1046.0050428910354</v>
      </c>
      <c r="D115" s="20">
        <f t="shared" si="4"/>
        <v>213.04197014335637</v>
      </c>
      <c r="E115" s="20">
        <f t="shared" si="5"/>
        <v>1878.9681156387144</v>
      </c>
    </row>
    <row r="116" spans="1:5" x14ac:dyDescent="0.25">
      <c r="A116">
        <v>115</v>
      </c>
      <c r="C116">
        <f t="shared" si="3"/>
        <v>929.45666277123428</v>
      </c>
      <c r="D116" s="20">
        <f t="shared" si="4"/>
        <v>86.854494196730002</v>
      </c>
      <c r="E116" s="20">
        <f t="shared" si="5"/>
        <v>1772.0588313457386</v>
      </c>
    </row>
    <row r="117" spans="1:5" x14ac:dyDescent="0.25">
      <c r="A117">
        <v>116</v>
      </c>
      <c r="C117">
        <f t="shared" si="3"/>
        <v>742.85393682779716</v>
      </c>
      <c r="D117" s="20">
        <f t="shared" si="4"/>
        <v>-109.30218530214745</v>
      </c>
      <c r="E117" s="20">
        <f t="shared" si="5"/>
        <v>1595.0100589577419</v>
      </c>
    </row>
    <row r="118" spans="1:5" x14ac:dyDescent="0.25">
      <c r="A118">
        <v>117</v>
      </c>
      <c r="C118">
        <f t="shared" si="3"/>
        <v>571.08958009839387</v>
      </c>
      <c r="D118" s="20">
        <f t="shared" si="4"/>
        <v>-290.53821529232152</v>
      </c>
      <c r="E118" s="20">
        <f t="shared" si="5"/>
        <v>1432.7173754891091</v>
      </c>
    </row>
    <row r="119" spans="1:5" x14ac:dyDescent="0.25">
      <c r="A119">
        <v>118</v>
      </c>
      <c r="C119">
        <f t="shared" si="3"/>
        <v>437.1992826493688</v>
      </c>
      <c r="D119" s="20">
        <f t="shared" si="4"/>
        <v>-433.82061932920431</v>
      </c>
      <c r="E119" s="20">
        <f t="shared" si="5"/>
        <v>1308.219184627942</v>
      </c>
    </row>
    <row r="120" spans="1:5" x14ac:dyDescent="0.25">
      <c r="A120">
        <v>119</v>
      </c>
      <c r="C120">
        <f t="shared" si="3"/>
        <v>374.74701555815784</v>
      </c>
      <c r="D120" s="20">
        <f t="shared" si="4"/>
        <v>-505.5880020797789</v>
      </c>
      <c r="E120" s="20">
        <f t="shared" si="5"/>
        <v>1255.0820331960945</v>
      </c>
    </row>
    <row r="121" spans="1:5" x14ac:dyDescent="0.25">
      <c r="A121">
        <v>120</v>
      </c>
      <c r="C121">
        <f t="shared" si="3"/>
        <v>314.35489708474108</v>
      </c>
      <c r="D121" s="20">
        <f t="shared" si="4"/>
        <v>-575.22069269820815</v>
      </c>
      <c r="E121" s="20">
        <f t="shared" si="5"/>
        <v>1203.9304868676904</v>
      </c>
    </row>
    <row r="122" spans="1:5" x14ac:dyDescent="0.25">
      <c r="A122">
        <v>121</v>
      </c>
      <c r="C122">
        <f t="shared" si="3"/>
        <v>366.23752494536927</v>
      </c>
      <c r="D122" s="20">
        <f t="shared" si="4"/>
        <v>-532.50642126756395</v>
      </c>
      <c r="E122" s="20">
        <f t="shared" si="5"/>
        <v>1264.9814711583026</v>
      </c>
    </row>
    <row r="123" spans="1:5" x14ac:dyDescent="0.25">
      <c r="A123">
        <v>122</v>
      </c>
      <c r="C123">
        <f t="shared" si="3"/>
        <v>406.85837275640841</v>
      </c>
      <c r="D123" s="20">
        <f t="shared" si="4"/>
        <v>-500.98393032660766</v>
      </c>
      <c r="E123" s="20">
        <f t="shared" si="5"/>
        <v>1314.7006758394245</v>
      </c>
    </row>
    <row r="124" spans="1:5" x14ac:dyDescent="0.25">
      <c r="A124">
        <v>123</v>
      </c>
      <c r="C124">
        <f t="shared" si="3"/>
        <v>431.73120887636287</v>
      </c>
      <c r="D124" s="20">
        <f t="shared" si="4"/>
        <v>-485.14156332982782</v>
      </c>
      <c r="E124" s="20">
        <f t="shared" si="5"/>
        <v>1348.6039810825537</v>
      </c>
    </row>
    <row r="125" spans="1:5" x14ac:dyDescent="0.25">
      <c r="A125">
        <v>124</v>
      </c>
      <c r="C125">
        <f t="shared" si="3"/>
        <v>447.45015194747725</v>
      </c>
      <c r="D125" s="20">
        <f t="shared" si="4"/>
        <v>-478.38721580655465</v>
      </c>
      <c r="E125" s="20">
        <f t="shared" si="5"/>
        <v>1373.2875197015092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4"/>
  <sheetViews>
    <sheetView workbookViewId="0">
      <selection activeCell="P89" sqref="P89"/>
    </sheetView>
  </sheetViews>
  <sheetFormatPr defaultRowHeight="15" x14ac:dyDescent="0.25"/>
  <cols>
    <col min="1" max="1" width="20.42578125" bestFit="1" customWidth="1"/>
    <col min="2" max="2" width="11.28515625" bestFit="1" customWidth="1"/>
    <col min="3" max="3" width="11.5703125" bestFit="1" customWidth="1"/>
    <col min="4" max="4" width="8.42578125" bestFit="1" customWidth="1"/>
    <col min="5" max="5" width="8.85546875" bestFit="1" customWidth="1"/>
    <col min="6" max="6" width="11.28515625" bestFit="1" customWidth="1"/>
    <col min="7" max="7" width="16.5703125" bestFit="1" customWidth="1"/>
    <col min="9" max="9" width="12" bestFit="1" customWidth="1"/>
    <col min="11" max="11" width="12" bestFit="1" customWidth="1"/>
    <col min="12" max="12" width="14" customWidth="1"/>
    <col min="14" max="14" width="10.85546875" customWidth="1"/>
    <col min="17" max="17" width="11.5703125" customWidth="1"/>
    <col min="20" max="20" width="10" customWidth="1"/>
    <col min="21" max="21" width="10.7109375" customWidth="1"/>
    <col min="22" max="22" width="11.5703125" customWidth="1"/>
    <col min="23" max="23" width="16.28515625" customWidth="1"/>
    <col min="26" max="26" width="13.140625" customWidth="1"/>
    <col min="27" max="27" width="15" customWidth="1"/>
  </cols>
  <sheetData>
    <row r="1" spans="1:27" ht="18.75" x14ac:dyDescent="0.3">
      <c r="A1" s="1" t="s">
        <v>0</v>
      </c>
      <c r="B1" s="2"/>
      <c r="C1" s="2" t="s">
        <v>1</v>
      </c>
      <c r="D1" s="2" t="s">
        <v>2</v>
      </c>
      <c r="E1" s="2"/>
      <c r="F1" s="2" t="s">
        <v>3</v>
      </c>
      <c r="G1" s="2" t="s">
        <v>4</v>
      </c>
      <c r="H1" s="3">
        <v>2658461</v>
      </c>
      <c r="I1" s="2"/>
      <c r="J1" s="2"/>
      <c r="K1" s="2"/>
    </row>
    <row r="2" spans="1:27" ht="110.25" x14ac:dyDescent="0.25">
      <c r="A2" s="4" t="s">
        <v>5</v>
      </c>
      <c r="B2" s="4" t="s">
        <v>6</v>
      </c>
      <c r="C2" s="4" t="s">
        <v>7</v>
      </c>
      <c r="D2" s="5" t="s">
        <v>8</v>
      </c>
      <c r="E2" s="4" t="s">
        <v>9</v>
      </c>
      <c r="F2" s="5" t="s">
        <v>10</v>
      </c>
      <c r="G2" s="5" t="s">
        <v>11</v>
      </c>
      <c r="H2" s="4" t="s">
        <v>12</v>
      </c>
      <c r="I2" s="4" t="s">
        <v>209</v>
      </c>
      <c r="J2" s="10" t="s">
        <v>211</v>
      </c>
      <c r="K2" s="10" t="s">
        <v>210</v>
      </c>
      <c r="L2" s="4" t="s">
        <v>216</v>
      </c>
      <c r="M2" s="4" t="s">
        <v>223</v>
      </c>
      <c r="N2" s="4" t="s">
        <v>224</v>
      </c>
      <c r="O2" s="4" t="s">
        <v>209</v>
      </c>
      <c r="P2" s="12" t="s">
        <v>226</v>
      </c>
      <c r="Q2" s="4" t="s">
        <v>216</v>
      </c>
      <c r="R2" s="4" t="s">
        <v>223</v>
      </c>
      <c r="S2" s="4" t="s">
        <v>227</v>
      </c>
      <c r="T2" s="4" t="s">
        <v>228</v>
      </c>
      <c r="U2" s="4" t="s">
        <v>229</v>
      </c>
      <c r="V2" s="4" t="s">
        <v>248</v>
      </c>
      <c r="W2" s="4" t="s">
        <v>247</v>
      </c>
      <c r="Y2" s="4" t="s">
        <v>255</v>
      </c>
      <c r="Z2" s="4" t="s">
        <v>249</v>
      </c>
      <c r="AA2" s="4" t="s">
        <v>256</v>
      </c>
    </row>
    <row r="3" spans="1:27" ht="15.75" x14ac:dyDescent="0.25">
      <c r="A3" s="6">
        <v>28</v>
      </c>
      <c r="B3" s="8" t="s">
        <v>66</v>
      </c>
      <c r="C3" s="8" t="s">
        <v>67</v>
      </c>
      <c r="D3" s="8">
        <v>2020</v>
      </c>
      <c r="E3" s="8">
        <v>36</v>
      </c>
      <c r="F3" s="8">
        <v>9</v>
      </c>
      <c r="G3" s="8" t="s">
        <v>212</v>
      </c>
      <c r="H3" s="8">
        <v>5140</v>
      </c>
      <c r="I3" s="9">
        <v>193.34494656871024</v>
      </c>
      <c r="J3">
        <v>28024</v>
      </c>
      <c r="K3">
        <v>1.0541437320314272E-2</v>
      </c>
      <c r="O3" t="s">
        <v>225</v>
      </c>
      <c r="P3" t="s">
        <v>225</v>
      </c>
      <c r="Y3">
        <v>1</v>
      </c>
      <c r="Z3" s="8" t="s">
        <v>70</v>
      </c>
      <c r="AA3">
        <v>222.72284603761349</v>
      </c>
    </row>
    <row r="4" spans="1:27" ht="15.75" x14ac:dyDescent="0.25">
      <c r="A4" s="6">
        <v>29</v>
      </c>
      <c r="B4" s="8" t="s">
        <v>68</v>
      </c>
      <c r="C4" s="8" t="s">
        <v>69</v>
      </c>
      <c r="D4" s="8">
        <v>2020</v>
      </c>
      <c r="E4" s="8">
        <v>37</v>
      </c>
      <c r="F4" s="8">
        <v>9</v>
      </c>
      <c r="G4" s="8" t="s">
        <v>212</v>
      </c>
      <c r="H4" s="8">
        <v>5933</v>
      </c>
      <c r="I4" s="9">
        <v>223.17423501792953</v>
      </c>
      <c r="J4">
        <v>33957</v>
      </c>
      <c r="K4">
        <v>1.2773179670493568E-2</v>
      </c>
      <c r="L4">
        <f>I4-I3</f>
        <v>29.829288449219291</v>
      </c>
      <c r="M4">
        <f>ABS(L4)/$I$80</f>
        <v>9.6039998710672522E-2</v>
      </c>
      <c r="N4" t="str">
        <f>IF(M4&lt;1.05," ","V")</f>
        <v xml:space="preserve"> </v>
      </c>
      <c r="O4" t="s">
        <v>225</v>
      </c>
      <c r="P4" t="s">
        <v>225</v>
      </c>
      <c r="Y4">
        <v>2</v>
      </c>
      <c r="Z4" s="8" t="s">
        <v>72</v>
      </c>
      <c r="AA4">
        <v>254.03168725564652</v>
      </c>
    </row>
    <row r="5" spans="1:27" ht="15.75" x14ac:dyDescent="0.25">
      <c r="A5" s="6">
        <v>30</v>
      </c>
      <c r="B5" s="8" t="s">
        <v>70</v>
      </c>
      <c r="C5" s="8" t="s">
        <v>71</v>
      </c>
      <c r="D5" s="8">
        <v>2020</v>
      </c>
      <c r="E5" s="8">
        <v>38</v>
      </c>
      <c r="F5" s="8">
        <v>9</v>
      </c>
      <c r="G5" s="8" t="s">
        <v>212</v>
      </c>
      <c r="H5" s="8">
        <v>6690</v>
      </c>
      <c r="I5" s="9">
        <v>251.64935652620068</v>
      </c>
      <c r="J5">
        <v>40647</v>
      </c>
      <c r="K5">
        <v>1.5289673235755575E-2</v>
      </c>
      <c r="L5">
        <f t="shared" ref="L5:L68" si="0">I5-I4</f>
        <v>28.475121508271144</v>
      </c>
      <c r="M5">
        <f t="shared" ref="M5:M68" si="1">ABS(L5)/$I$80</f>
        <v>9.1680049210566383E-2</v>
      </c>
      <c r="N5" t="str">
        <f t="shared" ref="N5:N68" si="2">IF(M5&lt;1.05," ","V")</f>
        <v xml:space="preserve"> </v>
      </c>
      <c r="O5">
        <f t="shared" ref="O5:O36" si="3">AVERAGE(I3:I5)</f>
        <v>222.72284603761349</v>
      </c>
      <c r="P5" t="s">
        <v>225</v>
      </c>
      <c r="Y5">
        <v>3</v>
      </c>
      <c r="Z5" s="8" t="s">
        <v>74</v>
      </c>
      <c r="AA5">
        <v>301.42753018883235</v>
      </c>
    </row>
    <row r="6" spans="1:27" ht="15.75" x14ac:dyDescent="0.25">
      <c r="A6" s="6">
        <v>31</v>
      </c>
      <c r="B6" s="8" t="s">
        <v>72</v>
      </c>
      <c r="C6" s="8" t="s">
        <v>73</v>
      </c>
      <c r="D6" s="8">
        <v>2020</v>
      </c>
      <c r="E6" s="8">
        <v>39</v>
      </c>
      <c r="F6" s="8">
        <v>9</v>
      </c>
      <c r="G6" s="8" t="s">
        <v>212</v>
      </c>
      <c r="H6" s="8">
        <v>7637</v>
      </c>
      <c r="I6" s="9">
        <v>287.27147022280934</v>
      </c>
      <c r="J6">
        <v>48284</v>
      </c>
      <c r="K6">
        <v>1.8162387937983668E-2</v>
      </c>
      <c r="L6">
        <f t="shared" si="0"/>
        <v>35.622113696608665</v>
      </c>
      <c r="M6">
        <f t="shared" si="1"/>
        <v>0.11469089379446012</v>
      </c>
      <c r="N6" t="str">
        <f t="shared" si="2"/>
        <v xml:space="preserve"> </v>
      </c>
      <c r="O6">
        <f t="shared" si="3"/>
        <v>254.03168725564652</v>
      </c>
      <c r="P6" t="s">
        <v>225</v>
      </c>
      <c r="Q6">
        <f>O6-O5</f>
        <v>31.308841218033024</v>
      </c>
      <c r="R6">
        <f>ABS(Q6)/$O$80</f>
        <v>0.10338613365718692</v>
      </c>
      <c r="S6" t="str">
        <f t="shared" ref="S6:S69" si="4">IF(R6&lt;1.05," ","V")</f>
        <v xml:space="preserve"> </v>
      </c>
      <c r="T6">
        <f>Q6/O5</f>
        <v>0.14057310139053081</v>
      </c>
      <c r="U6">
        <f>O6/O5</f>
        <v>1.1405731013905307</v>
      </c>
      <c r="V6" t="b">
        <f>OR(AND(O5&lt;O6,O7&lt;O6),AND(O5&gt;O6,O7&gt;O6))</f>
        <v>0</v>
      </c>
      <c r="W6">
        <f>IF(V6,1,0)</f>
        <v>0</v>
      </c>
      <c r="Y6">
        <v>4</v>
      </c>
      <c r="Z6" s="8" t="s">
        <v>76</v>
      </c>
      <c r="AA6">
        <v>361.65034331266594</v>
      </c>
    </row>
    <row r="7" spans="1:27" ht="15.75" x14ac:dyDescent="0.25">
      <c r="A7" s="6">
        <v>32</v>
      </c>
      <c r="B7" s="8" t="s">
        <v>74</v>
      </c>
      <c r="C7" s="8" t="s">
        <v>75</v>
      </c>
      <c r="D7" s="8">
        <v>2020</v>
      </c>
      <c r="E7" s="8">
        <v>40</v>
      </c>
      <c r="F7" s="8">
        <v>10</v>
      </c>
      <c r="G7" s="8" t="s">
        <v>212</v>
      </c>
      <c r="H7" s="8">
        <v>9713</v>
      </c>
      <c r="I7" s="9">
        <v>365.36176381748686</v>
      </c>
      <c r="J7">
        <v>57997</v>
      </c>
      <c r="K7">
        <v>2.1816005576158537E-2</v>
      </c>
      <c r="L7">
        <f t="shared" si="0"/>
        <v>78.090293594677519</v>
      </c>
      <c r="M7">
        <f t="shared" si="1"/>
        <v>0.25142375450612386</v>
      </c>
      <c r="N7" t="str">
        <f t="shared" si="2"/>
        <v xml:space="preserve"> </v>
      </c>
      <c r="O7">
        <f t="shared" si="3"/>
        <v>301.42753018883235</v>
      </c>
      <c r="P7">
        <f t="shared" ref="P7:P38" si="5">SQRT(SUMXMY2(I5:I7,O5:O7)/3)</f>
        <v>44.830095584825635</v>
      </c>
      <c r="Q7">
        <f t="shared" ref="Q7:Q70" si="6">O7-O6</f>
        <v>47.395842933185833</v>
      </c>
      <c r="R7">
        <f t="shared" ref="R7:R70" si="7">ABS(Q7)/$O$80</f>
        <v>0.15650764326158079</v>
      </c>
      <c r="S7" t="str">
        <f t="shared" si="4"/>
        <v xml:space="preserve"> </v>
      </c>
      <c r="T7">
        <f t="shared" ref="T7:T70" si="8">Q7/O6</f>
        <v>0.18657453109575539</v>
      </c>
      <c r="U7">
        <f t="shared" ref="U7:U70" si="9">O7/O6</f>
        <v>1.1865745310957554</v>
      </c>
      <c r="V7" t="b">
        <f t="shared" ref="V7:V70" si="10">OR(AND(O6&lt;O7,O8&lt;O7),AND(O6&gt;O7,O8&gt;O7))</f>
        <v>0</v>
      </c>
      <c r="W7">
        <f t="shared" ref="W7:W70" si="11">IF(V7,1,0)</f>
        <v>0</v>
      </c>
      <c r="Y7">
        <v>5</v>
      </c>
      <c r="Z7" s="8" t="s">
        <v>78</v>
      </c>
      <c r="AA7">
        <v>414.21208235391327</v>
      </c>
    </row>
    <row r="8" spans="1:27" ht="15.75" x14ac:dyDescent="0.25">
      <c r="A8" s="6">
        <v>33</v>
      </c>
      <c r="B8" s="8" t="s">
        <v>76</v>
      </c>
      <c r="C8" s="8" t="s">
        <v>77</v>
      </c>
      <c r="D8" s="8">
        <v>2020</v>
      </c>
      <c r="E8" s="8">
        <v>41</v>
      </c>
      <c r="F8" s="8">
        <v>10</v>
      </c>
      <c r="G8" s="8" t="s">
        <v>212</v>
      </c>
      <c r="H8" s="8">
        <v>11493</v>
      </c>
      <c r="I8" s="9">
        <v>432.31779589770173</v>
      </c>
      <c r="J8">
        <v>69490</v>
      </c>
      <c r="K8">
        <v>2.6139183535135554E-2</v>
      </c>
      <c r="L8">
        <f t="shared" si="0"/>
        <v>66.956032080214868</v>
      </c>
      <c r="M8">
        <f t="shared" si="1"/>
        <v>0.21557528083858418</v>
      </c>
      <c r="N8" t="str">
        <f t="shared" si="2"/>
        <v xml:space="preserve"> </v>
      </c>
      <c r="O8">
        <f t="shared" si="3"/>
        <v>361.65034331266594</v>
      </c>
      <c r="P8">
        <f t="shared" si="5"/>
        <v>58.270513573177951</v>
      </c>
      <c r="Q8">
        <f t="shared" si="6"/>
        <v>60.222813123833589</v>
      </c>
      <c r="R8">
        <f t="shared" si="7"/>
        <v>0.19886407687443666</v>
      </c>
      <c r="S8" t="str">
        <f t="shared" si="4"/>
        <v xml:space="preserve"> </v>
      </c>
      <c r="T8">
        <f t="shared" si="8"/>
        <v>0.19979201331114776</v>
      </c>
      <c r="U8">
        <f t="shared" si="9"/>
        <v>1.1997920133111477</v>
      </c>
      <c r="V8" t="b">
        <f t="shared" si="10"/>
        <v>0</v>
      </c>
      <c r="W8">
        <f t="shared" si="11"/>
        <v>0</v>
      </c>
      <c r="Y8">
        <v>6</v>
      </c>
      <c r="Z8" s="8" t="s">
        <v>80</v>
      </c>
      <c r="AA8">
        <v>446.42370153257843</v>
      </c>
    </row>
    <row r="9" spans="1:27" ht="15.75" x14ac:dyDescent="0.25">
      <c r="A9" s="6">
        <v>34</v>
      </c>
      <c r="B9" s="8" t="s">
        <v>78</v>
      </c>
      <c r="C9" s="8" t="s">
        <v>79</v>
      </c>
      <c r="D9" s="8">
        <v>2020</v>
      </c>
      <c r="E9" s="8">
        <v>42</v>
      </c>
      <c r="F9" s="8">
        <v>10</v>
      </c>
      <c r="G9" s="8" t="s">
        <v>212</v>
      </c>
      <c r="H9" s="8">
        <v>11829</v>
      </c>
      <c r="I9" s="9">
        <v>444.95668734655123</v>
      </c>
      <c r="J9">
        <v>81319</v>
      </c>
      <c r="K9">
        <v>3.0588750408601068E-2</v>
      </c>
      <c r="L9">
        <f t="shared" si="0"/>
        <v>12.638891448849506</v>
      </c>
      <c r="M9">
        <f t="shared" si="1"/>
        <v>4.0692862000991037E-2</v>
      </c>
      <c r="N9" t="str">
        <f t="shared" si="2"/>
        <v xml:space="preserve"> </v>
      </c>
      <c r="O9">
        <f t="shared" si="3"/>
        <v>414.21208235391327</v>
      </c>
      <c r="P9">
        <f t="shared" si="5"/>
        <v>57.812068580574071</v>
      </c>
      <c r="Q9">
        <f t="shared" si="6"/>
        <v>52.561739041247336</v>
      </c>
      <c r="R9">
        <f t="shared" si="7"/>
        <v>0.17356614829432443</v>
      </c>
      <c r="S9" t="str">
        <f t="shared" si="4"/>
        <v xml:space="preserve"> </v>
      </c>
      <c r="T9">
        <f t="shared" si="8"/>
        <v>0.14533855701556717</v>
      </c>
      <c r="U9">
        <f t="shared" si="9"/>
        <v>1.1453385570155672</v>
      </c>
      <c r="V9" t="b">
        <f t="shared" si="10"/>
        <v>0</v>
      </c>
      <c r="W9">
        <f t="shared" si="11"/>
        <v>0</v>
      </c>
      <c r="Y9">
        <v>7</v>
      </c>
      <c r="Z9" s="8" t="s">
        <v>82</v>
      </c>
      <c r="AA9">
        <v>484.27768296519429</v>
      </c>
    </row>
    <row r="10" spans="1:27" ht="15.75" x14ac:dyDescent="0.25">
      <c r="A10" s="6">
        <v>35</v>
      </c>
      <c r="B10" s="8" t="s">
        <v>80</v>
      </c>
      <c r="C10" s="8" t="s">
        <v>81</v>
      </c>
      <c r="D10" s="8">
        <v>2020</v>
      </c>
      <c r="E10" s="8">
        <v>43</v>
      </c>
      <c r="F10" s="8">
        <v>10</v>
      </c>
      <c r="G10" s="8" t="s">
        <v>212</v>
      </c>
      <c r="H10" s="8">
        <v>12282</v>
      </c>
      <c r="I10" s="9">
        <v>461.99662135348234</v>
      </c>
      <c r="J10">
        <v>93601</v>
      </c>
      <c r="K10">
        <v>3.5208716622135892E-2</v>
      </c>
      <c r="L10">
        <f t="shared" si="0"/>
        <v>17.039934006931105</v>
      </c>
      <c r="M10">
        <f t="shared" si="1"/>
        <v>5.4862697876336367E-2</v>
      </c>
      <c r="N10" t="str">
        <f t="shared" si="2"/>
        <v xml:space="preserve"> </v>
      </c>
      <c r="O10">
        <f t="shared" si="3"/>
        <v>446.42370153257843</v>
      </c>
      <c r="P10">
        <f t="shared" si="5"/>
        <v>45.393227919150824</v>
      </c>
      <c r="Q10">
        <f t="shared" si="6"/>
        <v>32.21161917866516</v>
      </c>
      <c r="R10">
        <f t="shared" si="7"/>
        <v>0.10636723162407426</v>
      </c>
      <c r="S10" t="str">
        <f t="shared" si="4"/>
        <v xml:space="preserve"> </v>
      </c>
      <c r="T10">
        <f t="shared" si="8"/>
        <v>7.7766005751475728E-2</v>
      </c>
      <c r="U10">
        <f t="shared" si="9"/>
        <v>1.0777660057514757</v>
      </c>
      <c r="V10" t="b">
        <f t="shared" si="10"/>
        <v>0</v>
      </c>
      <c r="W10">
        <f t="shared" si="11"/>
        <v>0</v>
      </c>
      <c r="Y10">
        <v>8</v>
      </c>
      <c r="Z10" s="8" t="s">
        <v>84</v>
      </c>
      <c r="AA10">
        <v>526.21924238622773</v>
      </c>
    </row>
    <row r="11" spans="1:27" ht="15.75" x14ac:dyDescent="0.25">
      <c r="A11" s="6">
        <v>36</v>
      </c>
      <c r="B11" s="8" t="s">
        <v>82</v>
      </c>
      <c r="C11" s="8" t="s">
        <v>83</v>
      </c>
      <c r="D11" s="8">
        <v>2020</v>
      </c>
      <c r="E11" s="8">
        <v>44</v>
      </c>
      <c r="F11" s="8">
        <v>10</v>
      </c>
      <c r="G11" s="8" t="s">
        <v>212</v>
      </c>
      <c r="H11" s="8">
        <v>14512</v>
      </c>
      <c r="I11" s="9">
        <v>545.87974019554918</v>
      </c>
      <c r="J11">
        <v>108113</v>
      </c>
      <c r="K11">
        <v>4.0667514024091383E-2</v>
      </c>
      <c r="L11">
        <f t="shared" si="0"/>
        <v>83.883118842066835</v>
      </c>
      <c r="M11">
        <f t="shared" si="1"/>
        <v>0.27007464958991129</v>
      </c>
      <c r="N11" t="str">
        <f t="shared" si="2"/>
        <v xml:space="preserve"> </v>
      </c>
      <c r="O11">
        <f t="shared" si="3"/>
        <v>484.27768296519429</v>
      </c>
      <c r="P11">
        <f t="shared" si="5"/>
        <v>40.753568444630545</v>
      </c>
      <c r="Q11">
        <f t="shared" si="6"/>
        <v>37.853981432615853</v>
      </c>
      <c r="R11">
        <f t="shared" si="7"/>
        <v>0.12499909391711959</v>
      </c>
      <c r="S11" t="str">
        <f t="shared" si="4"/>
        <v xml:space="preserve"> </v>
      </c>
      <c r="T11">
        <f t="shared" si="8"/>
        <v>8.4793843388383361E-2</v>
      </c>
      <c r="U11">
        <f t="shared" si="9"/>
        <v>1.0847938433883835</v>
      </c>
      <c r="V11" t="b">
        <f t="shared" si="10"/>
        <v>0</v>
      </c>
      <c r="W11">
        <f t="shared" si="11"/>
        <v>0</v>
      </c>
      <c r="Y11">
        <v>9</v>
      </c>
      <c r="Z11" s="8" t="s">
        <v>86</v>
      </c>
      <c r="AA11">
        <v>541.32823464402907</v>
      </c>
    </row>
    <row r="12" spans="1:27" ht="15.75" x14ac:dyDescent="0.25">
      <c r="A12" s="6">
        <v>37</v>
      </c>
      <c r="B12" s="8" t="s">
        <v>84</v>
      </c>
      <c r="C12" s="8" t="s">
        <v>85</v>
      </c>
      <c r="D12" s="8">
        <v>2020</v>
      </c>
      <c r="E12" s="8">
        <v>45</v>
      </c>
      <c r="F12" s="8">
        <v>11</v>
      </c>
      <c r="G12" s="8" t="s">
        <v>212</v>
      </c>
      <c r="H12" s="8">
        <v>15174</v>
      </c>
      <c r="I12" s="9">
        <v>570.78136560965163</v>
      </c>
      <c r="J12">
        <v>123287</v>
      </c>
      <c r="K12">
        <v>4.63753276801879E-2</v>
      </c>
      <c r="L12">
        <f t="shared" si="0"/>
        <v>24.901625414102455</v>
      </c>
      <c r="M12">
        <f t="shared" si="1"/>
        <v>8.0174626918619735E-2</v>
      </c>
      <c r="N12" t="str">
        <f t="shared" si="2"/>
        <v xml:space="preserve"> </v>
      </c>
      <c r="O12">
        <f t="shared" si="3"/>
        <v>526.21924238622773</v>
      </c>
      <c r="P12">
        <f t="shared" si="5"/>
        <v>44.80741052154891</v>
      </c>
      <c r="Q12">
        <f t="shared" si="6"/>
        <v>41.941559421033446</v>
      </c>
      <c r="R12">
        <f t="shared" si="7"/>
        <v>0.13849684304497015</v>
      </c>
      <c r="S12" t="str">
        <f t="shared" si="4"/>
        <v xml:space="preserve"> </v>
      </c>
      <c r="T12">
        <f t="shared" si="8"/>
        <v>8.6606426222717026E-2</v>
      </c>
      <c r="U12">
        <f t="shared" si="9"/>
        <v>1.0866064262227171</v>
      </c>
      <c r="V12" t="b">
        <f t="shared" si="10"/>
        <v>0</v>
      </c>
      <c r="W12">
        <f t="shared" si="11"/>
        <v>0</v>
      </c>
      <c r="Y12">
        <v>10</v>
      </c>
      <c r="Z12" s="8" t="s">
        <v>88</v>
      </c>
      <c r="AA12">
        <v>508.4520705776763</v>
      </c>
    </row>
    <row r="13" spans="1:27" ht="15.75" x14ac:dyDescent="0.25">
      <c r="A13" s="6">
        <v>38</v>
      </c>
      <c r="B13" s="8" t="s">
        <v>86</v>
      </c>
      <c r="C13" s="8" t="s">
        <v>87</v>
      </c>
      <c r="D13" s="8">
        <v>2020</v>
      </c>
      <c r="E13" s="8">
        <v>46</v>
      </c>
      <c r="F13" s="8">
        <v>11</v>
      </c>
      <c r="G13" s="8" t="s">
        <v>212</v>
      </c>
      <c r="H13" s="8">
        <v>13487</v>
      </c>
      <c r="I13" s="9">
        <v>507.32359812688617</v>
      </c>
      <c r="J13">
        <v>136774</v>
      </c>
      <c r="K13">
        <v>5.144856366145676E-2</v>
      </c>
      <c r="L13">
        <f t="shared" si="0"/>
        <v>-63.457767482765462</v>
      </c>
      <c r="M13">
        <f t="shared" si="1"/>
        <v>0.20431207796330991</v>
      </c>
      <c r="N13" t="str">
        <f t="shared" si="2"/>
        <v xml:space="preserve"> </v>
      </c>
      <c r="O13">
        <f t="shared" si="3"/>
        <v>541.32823464402907</v>
      </c>
      <c r="P13">
        <f t="shared" si="5"/>
        <v>48.08642076461414</v>
      </c>
      <c r="Q13">
        <f t="shared" si="6"/>
        <v>15.108992257801333</v>
      </c>
      <c r="R13">
        <f t="shared" si="7"/>
        <v>4.9891986806932596E-2</v>
      </c>
      <c r="S13" t="str">
        <f t="shared" si="4"/>
        <v xml:space="preserve"> </v>
      </c>
      <c r="T13">
        <f t="shared" si="8"/>
        <v>2.8712352268395056E-2</v>
      </c>
      <c r="U13">
        <f t="shared" si="9"/>
        <v>1.028712352268395</v>
      </c>
      <c r="V13" t="b">
        <f t="shared" si="10"/>
        <v>1</v>
      </c>
      <c r="W13">
        <f t="shared" si="11"/>
        <v>1</v>
      </c>
      <c r="Y13">
        <v>11</v>
      </c>
      <c r="Z13" s="8" t="s">
        <v>90</v>
      </c>
      <c r="AA13">
        <v>467.32551903776908</v>
      </c>
    </row>
    <row r="14" spans="1:27" ht="15.75" x14ac:dyDescent="0.25">
      <c r="A14" s="6">
        <v>39</v>
      </c>
      <c r="B14" s="8" t="s">
        <v>88</v>
      </c>
      <c r="C14" s="8" t="s">
        <v>89</v>
      </c>
      <c r="D14" s="8">
        <v>2020</v>
      </c>
      <c r="E14" s="8">
        <v>47</v>
      </c>
      <c r="F14" s="8">
        <v>11</v>
      </c>
      <c r="G14" s="8" t="s">
        <v>212</v>
      </c>
      <c r="H14" s="8">
        <v>11890</v>
      </c>
      <c r="I14" s="9">
        <v>447.2512479964912</v>
      </c>
      <c r="J14">
        <v>148664</v>
      </c>
      <c r="K14">
        <v>5.5921076141421673E-2</v>
      </c>
      <c r="L14">
        <f t="shared" si="0"/>
        <v>-60.072350130394966</v>
      </c>
      <c r="M14">
        <f t="shared" si="1"/>
        <v>0.19341220421304414</v>
      </c>
      <c r="N14" t="str">
        <f t="shared" si="2"/>
        <v xml:space="preserve"> </v>
      </c>
      <c r="O14">
        <f t="shared" si="3"/>
        <v>508.4520705776763</v>
      </c>
      <c r="P14">
        <f t="shared" si="5"/>
        <v>47.91533789040944</v>
      </c>
      <c r="Q14">
        <f t="shared" si="6"/>
        <v>-32.876164066352771</v>
      </c>
      <c r="R14">
        <f t="shared" si="7"/>
        <v>0.108561650960811</v>
      </c>
      <c r="S14" t="str">
        <f t="shared" si="4"/>
        <v xml:space="preserve"> </v>
      </c>
      <c r="T14">
        <f t="shared" si="8"/>
        <v>-6.0732402195816999E-2</v>
      </c>
      <c r="U14">
        <f t="shared" si="9"/>
        <v>0.93926759780418301</v>
      </c>
      <c r="V14" t="b">
        <f t="shared" si="10"/>
        <v>0</v>
      </c>
      <c r="W14">
        <f t="shared" si="11"/>
        <v>0</v>
      </c>
      <c r="Y14">
        <v>12</v>
      </c>
      <c r="Z14" s="8" t="s">
        <v>92</v>
      </c>
      <c r="AA14">
        <v>428.73176122074636</v>
      </c>
    </row>
    <row r="15" spans="1:27" ht="15.75" x14ac:dyDescent="0.25">
      <c r="A15" s="6">
        <v>40</v>
      </c>
      <c r="B15" s="8" t="s">
        <v>90</v>
      </c>
      <c r="C15" s="8" t="s">
        <v>91</v>
      </c>
      <c r="D15" s="8">
        <v>2020</v>
      </c>
      <c r="E15" s="8">
        <v>48</v>
      </c>
      <c r="F15" s="8">
        <v>11</v>
      </c>
      <c r="G15" s="8" t="s">
        <v>212</v>
      </c>
      <c r="H15" s="8">
        <v>11894</v>
      </c>
      <c r="I15" s="9">
        <v>447.40171098992988</v>
      </c>
      <c r="J15">
        <v>160558</v>
      </c>
      <c r="K15">
        <v>6.0395093251320968E-2</v>
      </c>
      <c r="L15">
        <f t="shared" si="0"/>
        <v>0.15046299343867986</v>
      </c>
      <c r="M15">
        <f t="shared" si="1"/>
        <v>4.8443883334511613E-4</v>
      </c>
      <c r="N15" t="str">
        <f t="shared" si="2"/>
        <v xml:space="preserve"> </v>
      </c>
      <c r="O15">
        <f t="shared" si="3"/>
        <v>467.32551903776908</v>
      </c>
      <c r="P15">
        <f t="shared" si="5"/>
        <v>42.027031445661436</v>
      </c>
      <c r="Q15">
        <f t="shared" si="6"/>
        <v>-41.126551539907211</v>
      </c>
      <c r="R15">
        <f t="shared" si="7"/>
        <v>0.13580557404708574</v>
      </c>
      <c r="S15" t="str">
        <f t="shared" si="4"/>
        <v xml:space="preserve"> </v>
      </c>
      <c r="T15">
        <f t="shared" si="8"/>
        <v>-8.0885798130748893E-2</v>
      </c>
      <c r="U15">
        <f t="shared" si="9"/>
        <v>0.91911420186925108</v>
      </c>
      <c r="V15" t="b">
        <f t="shared" si="10"/>
        <v>0</v>
      </c>
      <c r="W15">
        <f t="shared" si="11"/>
        <v>0</v>
      </c>
      <c r="Y15">
        <v>13</v>
      </c>
      <c r="Z15" s="8" t="s">
        <v>94</v>
      </c>
      <c r="AA15">
        <v>403.90536730336333</v>
      </c>
    </row>
    <row r="16" spans="1:27" ht="15.75" x14ac:dyDescent="0.25">
      <c r="A16" s="6">
        <v>41</v>
      </c>
      <c r="B16" s="8" t="s">
        <v>92</v>
      </c>
      <c r="C16" s="8" t="s">
        <v>93</v>
      </c>
      <c r="D16" s="8">
        <v>2020</v>
      </c>
      <c r="E16" s="8">
        <v>49</v>
      </c>
      <c r="F16" s="8">
        <v>12</v>
      </c>
      <c r="G16" s="8" t="s">
        <v>213</v>
      </c>
      <c r="H16" s="8">
        <v>10409</v>
      </c>
      <c r="I16" s="9">
        <v>391.54232467581807</v>
      </c>
      <c r="J16">
        <v>170967</v>
      </c>
      <c r="K16">
        <v>6.4310516498079145E-2</v>
      </c>
      <c r="L16">
        <f t="shared" si="0"/>
        <v>-55.859386314111816</v>
      </c>
      <c r="M16">
        <f t="shared" si="1"/>
        <v>0.17984791687938054</v>
      </c>
      <c r="N16" t="str">
        <f t="shared" si="2"/>
        <v xml:space="preserve"> </v>
      </c>
      <c r="O16">
        <f t="shared" si="3"/>
        <v>428.73176122074636</v>
      </c>
      <c r="P16">
        <f t="shared" si="5"/>
        <v>42.91679159439456</v>
      </c>
      <c r="Q16">
        <f t="shared" si="6"/>
        <v>-38.59375781702272</v>
      </c>
      <c r="R16">
        <f t="shared" si="7"/>
        <v>0.12744193808442997</v>
      </c>
      <c r="S16" t="str">
        <f t="shared" si="4"/>
        <v xml:space="preserve"> </v>
      </c>
      <c r="T16">
        <f t="shared" si="8"/>
        <v>-8.2584314882884854E-2</v>
      </c>
      <c r="U16">
        <f t="shared" si="9"/>
        <v>0.91741568511711513</v>
      </c>
      <c r="V16" t="b">
        <f t="shared" si="10"/>
        <v>0</v>
      </c>
      <c r="W16">
        <f t="shared" si="11"/>
        <v>0</v>
      </c>
      <c r="Y16">
        <v>14</v>
      </c>
      <c r="Z16" s="8" t="s">
        <v>96</v>
      </c>
      <c r="AA16">
        <v>366.85385516908718</v>
      </c>
    </row>
    <row r="17" spans="1:27" ht="15.75" x14ac:dyDescent="0.25">
      <c r="A17" s="6">
        <v>42</v>
      </c>
      <c r="B17" s="8" t="s">
        <v>94</v>
      </c>
      <c r="C17" s="8" t="s">
        <v>95</v>
      </c>
      <c r="D17" s="8">
        <v>2020</v>
      </c>
      <c r="E17" s="8">
        <v>50</v>
      </c>
      <c r="F17" s="8">
        <v>12</v>
      </c>
      <c r="G17" s="8" t="s">
        <v>213</v>
      </c>
      <c r="H17" s="8">
        <v>9910</v>
      </c>
      <c r="I17" s="9">
        <v>372.77206624434211</v>
      </c>
      <c r="J17">
        <v>180877</v>
      </c>
      <c r="K17">
        <v>6.8038237160522569E-2</v>
      </c>
      <c r="L17">
        <f t="shared" si="0"/>
        <v>-18.770258431475952</v>
      </c>
      <c r="M17">
        <f t="shared" si="1"/>
        <v>6.0433744459805296E-2</v>
      </c>
      <c r="N17" t="str">
        <f t="shared" si="2"/>
        <v xml:space="preserve"> </v>
      </c>
      <c r="O17">
        <f t="shared" si="3"/>
        <v>403.90536730336333</v>
      </c>
      <c r="P17">
        <f t="shared" si="5"/>
        <v>30.272621032257529</v>
      </c>
      <c r="Q17">
        <f t="shared" si="6"/>
        <v>-24.826393917383029</v>
      </c>
      <c r="R17">
        <f t="shared" si="7"/>
        <v>8.1980194089399369E-2</v>
      </c>
      <c r="S17" t="str">
        <f t="shared" si="4"/>
        <v xml:space="preserve"> </v>
      </c>
      <c r="T17">
        <f t="shared" si="8"/>
        <v>-5.7906589067937893E-2</v>
      </c>
      <c r="U17">
        <f t="shared" si="9"/>
        <v>0.94209341093206211</v>
      </c>
      <c r="V17" t="b">
        <f t="shared" si="10"/>
        <v>0</v>
      </c>
      <c r="W17">
        <f t="shared" si="11"/>
        <v>0</v>
      </c>
      <c r="Y17">
        <v>15</v>
      </c>
      <c r="Z17" s="8" t="s">
        <v>98</v>
      </c>
      <c r="AA17">
        <v>339.41943603210029</v>
      </c>
    </row>
    <row r="18" spans="1:27" ht="15.75" x14ac:dyDescent="0.25">
      <c r="A18" s="6">
        <v>43</v>
      </c>
      <c r="B18" s="8" t="s">
        <v>96</v>
      </c>
      <c r="C18" s="8" t="s">
        <v>97</v>
      </c>
      <c r="D18" s="8">
        <v>2020</v>
      </c>
      <c r="E18" s="8">
        <v>51</v>
      </c>
      <c r="F18" s="8">
        <v>12</v>
      </c>
      <c r="G18" s="8" t="s">
        <v>213</v>
      </c>
      <c r="H18" s="8">
        <v>8939</v>
      </c>
      <c r="I18" s="9">
        <v>336.24717458710131</v>
      </c>
      <c r="J18">
        <v>189816</v>
      </c>
      <c r="K18">
        <v>7.1400708906393592E-2</v>
      </c>
      <c r="L18">
        <f t="shared" si="0"/>
        <v>-36.524891657240801</v>
      </c>
      <c r="M18">
        <f t="shared" si="1"/>
        <v>0.117597526794531</v>
      </c>
      <c r="N18" t="str">
        <f t="shared" si="2"/>
        <v xml:space="preserve"> </v>
      </c>
      <c r="O18">
        <f t="shared" si="3"/>
        <v>366.85385516908718</v>
      </c>
      <c r="P18">
        <f t="shared" si="5"/>
        <v>33.111455830314533</v>
      </c>
      <c r="Q18">
        <f t="shared" si="6"/>
        <v>-37.051512134276152</v>
      </c>
      <c r="R18">
        <f t="shared" si="7"/>
        <v>0.1223492290576641</v>
      </c>
      <c r="S18" t="str">
        <f t="shared" si="4"/>
        <v xml:space="preserve"> </v>
      </c>
      <c r="T18">
        <f t="shared" si="8"/>
        <v>-9.173315121224343E-2</v>
      </c>
      <c r="U18">
        <f t="shared" si="9"/>
        <v>0.90826684878775654</v>
      </c>
      <c r="V18" t="b">
        <f t="shared" si="10"/>
        <v>0</v>
      </c>
      <c r="W18">
        <f t="shared" si="11"/>
        <v>0</v>
      </c>
      <c r="Y18">
        <v>16</v>
      </c>
      <c r="Z18" s="8" t="s">
        <v>100</v>
      </c>
      <c r="AA18">
        <v>308.52436804602365</v>
      </c>
    </row>
    <row r="19" spans="1:27" ht="15.75" x14ac:dyDescent="0.25">
      <c r="A19" s="6">
        <v>44</v>
      </c>
      <c r="B19" s="8" t="s">
        <v>98</v>
      </c>
      <c r="C19" s="8" t="s">
        <v>99</v>
      </c>
      <c r="D19" s="8">
        <v>2020</v>
      </c>
      <c r="E19" s="8">
        <v>52</v>
      </c>
      <c r="F19" s="8">
        <v>12</v>
      </c>
      <c r="G19" s="8" t="s">
        <v>213</v>
      </c>
      <c r="H19" s="8">
        <v>8221</v>
      </c>
      <c r="I19" s="9">
        <v>309.2390672648574</v>
      </c>
      <c r="J19">
        <v>198037</v>
      </c>
      <c r="K19">
        <v>7.4493099579042155E-2</v>
      </c>
      <c r="L19">
        <f t="shared" si="0"/>
        <v>-27.008107322243916</v>
      </c>
      <c r="M19">
        <f t="shared" si="1"/>
        <v>8.6956770585451176E-2</v>
      </c>
      <c r="N19" t="str">
        <f t="shared" si="2"/>
        <v xml:space="preserve"> </v>
      </c>
      <c r="O19">
        <f t="shared" si="3"/>
        <v>339.41943603210029</v>
      </c>
      <c r="P19">
        <f t="shared" si="5"/>
        <v>30.642595571122524</v>
      </c>
      <c r="Q19">
        <f t="shared" si="6"/>
        <v>-27.434419136986889</v>
      </c>
      <c r="R19">
        <f t="shared" si="7"/>
        <v>9.0592254882629161E-2</v>
      </c>
      <c r="S19" t="str">
        <f t="shared" si="4"/>
        <v xml:space="preserve"> </v>
      </c>
      <c r="T19">
        <f t="shared" si="8"/>
        <v>-7.4782965342812188E-2</v>
      </c>
      <c r="U19">
        <f t="shared" si="9"/>
        <v>0.92521703465718785</v>
      </c>
      <c r="V19" t="b">
        <f t="shared" si="10"/>
        <v>0</v>
      </c>
      <c r="W19">
        <f t="shared" si="11"/>
        <v>0</v>
      </c>
      <c r="Y19">
        <v>17</v>
      </c>
      <c r="Z19" s="8" t="s">
        <v>102</v>
      </c>
      <c r="AA19">
        <v>277.45375990093515</v>
      </c>
    </row>
    <row r="20" spans="1:27" ht="15.75" x14ac:dyDescent="0.25">
      <c r="A20" s="6">
        <v>45</v>
      </c>
      <c r="B20" s="8" t="s">
        <v>100</v>
      </c>
      <c r="C20" s="8" t="s">
        <v>101</v>
      </c>
      <c r="D20" s="8">
        <v>2021</v>
      </c>
      <c r="E20" s="8">
        <v>1</v>
      </c>
      <c r="F20" s="8">
        <v>1</v>
      </c>
      <c r="G20" s="8" t="s">
        <v>213</v>
      </c>
      <c r="H20" s="8">
        <v>7446</v>
      </c>
      <c r="I20" s="9">
        <v>280.08686228611214</v>
      </c>
      <c r="J20">
        <v>205483</v>
      </c>
      <c r="K20">
        <v>7.7293968201903276E-2</v>
      </c>
      <c r="L20">
        <f t="shared" si="0"/>
        <v>-29.15220497874526</v>
      </c>
      <c r="M20">
        <f t="shared" si="1"/>
        <v>9.3860023960619585E-2</v>
      </c>
      <c r="N20" t="str">
        <f t="shared" si="2"/>
        <v xml:space="preserve"> </v>
      </c>
      <c r="O20">
        <f t="shared" si="3"/>
        <v>308.52436804602365</v>
      </c>
      <c r="P20">
        <f t="shared" si="5"/>
        <v>29.756317475002863</v>
      </c>
      <c r="Q20">
        <f t="shared" si="6"/>
        <v>-30.89506798607664</v>
      </c>
      <c r="R20">
        <f t="shared" si="7"/>
        <v>0.10201979708903026</v>
      </c>
      <c r="S20" t="str">
        <f t="shared" si="4"/>
        <v xml:space="preserve"> </v>
      </c>
      <c r="T20">
        <f t="shared" si="8"/>
        <v>-9.1023272995936405E-2</v>
      </c>
      <c r="U20">
        <f t="shared" si="9"/>
        <v>0.90897672700406362</v>
      </c>
      <c r="V20" t="b">
        <f t="shared" si="10"/>
        <v>0</v>
      </c>
      <c r="W20">
        <f t="shared" si="11"/>
        <v>0</v>
      </c>
      <c r="Y20">
        <v>18</v>
      </c>
      <c r="Z20" s="8" t="s">
        <v>104</v>
      </c>
      <c r="AA20">
        <v>245.04152339768507</v>
      </c>
    </row>
    <row r="21" spans="1:27" ht="15.75" x14ac:dyDescent="0.25">
      <c r="A21" s="6">
        <v>46</v>
      </c>
      <c r="B21" s="8" t="s">
        <v>102</v>
      </c>
      <c r="C21" s="8" t="s">
        <v>103</v>
      </c>
      <c r="D21" s="8">
        <v>2021</v>
      </c>
      <c r="E21" s="8">
        <v>2</v>
      </c>
      <c r="F21" s="8">
        <v>1</v>
      </c>
      <c r="G21" s="8" t="s">
        <v>213</v>
      </c>
      <c r="H21" s="8">
        <v>6461</v>
      </c>
      <c r="I21" s="9">
        <v>243.03535015183596</v>
      </c>
      <c r="J21">
        <v>211944</v>
      </c>
      <c r="K21">
        <v>7.9724321703421641E-2</v>
      </c>
      <c r="L21">
        <f t="shared" si="0"/>
        <v>-37.05151213427618</v>
      </c>
      <c r="M21">
        <f t="shared" si="1"/>
        <v>0.11929306271123892</v>
      </c>
      <c r="N21" t="str">
        <f t="shared" si="2"/>
        <v xml:space="preserve"> </v>
      </c>
      <c r="O21">
        <f t="shared" si="3"/>
        <v>277.45375990093515</v>
      </c>
      <c r="P21">
        <f t="shared" si="5"/>
        <v>31.113626823996043</v>
      </c>
      <c r="Q21">
        <f t="shared" si="6"/>
        <v>-31.070608145088499</v>
      </c>
      <c r="R21">
        <f t="shared" si="7"/>
        <v>0.10259945502703632</v>
      </c>
      <c r="S21" t="str">
        <f t="shared" si="4"/>
        <v xml:space="preserve"> </v>
      </c>
      <c r="T21">
        <f t="shared" si="8"/>
        <v>-0.10070714459887846</v>
      </c>
      <c r="U21">
        <f t="shared" si="9"/>
        <v>0.89929285540112158</v>
      </c>
      <c r="V21" t="b">
        <f t="shared" si="10"/>
        <v>0</v>
      </c>
      <c r="W21">
        <f t="shared" si="11"/>
        <v>0</v>
      </c>
      <c r="Y21">
        <v>19</v>
      </c>
      <c r="Z21" s="8" t="s">
        <v>106</v>
      </c>
      <c r="AA21">
        <v>214.51007431241862</v>
      </c>
    </row>
    <row r="22" spans="1:27" ht="15.75" x14ac:dyDescent="0.25">
      <c r="A22" s="6">
        <v>47</v>
      </c>
      <c r="B22" s="8" t="s">
        <v>104</v>
      </c>
      <c r="C22" s="8" t="s">
        <v>105</v>
      </c>
      <c r="D22" s="8">
        <v>2021</v>
      </c>
      <c r="E22" s="8">
        <v>3</v>
      </c>
      <c r="F22" s="8">
        <v>1</v>
      </c>
      <c r="G22" s="8" t="s">
        <v>213</v>
      </c>
      <c r="H22" s="8">
        <v>5636</v>
      </c>
      <c r="I22" s="9">
        <v>212.0023577551072</v>
      </c>
      <c r="J22">
        <v>217580</v>
      </c>
      <c r="K22">
        <v>8.1844345280972716E-2</v>
      </c>
      <c r="L22">
        <f t="shared" si="0"/>
        <v>-31.032992396728758</v>
      </c>
      <c r="M22">
        <f t="shared" si="1"/>
        <v>9.9915509377433542E-2</v>
      </c>
      <c r="N22" t="str">
        <f t="shared" si="2"/>
        <v xml:space="preserve"> </v>
      </c>
      <c r="O22">
        <f t="shared" si="3"/>
        <v>245.04152339768507</v>
      </c>
      <c r="P22">
        <f t="shared" si="5"/>
        <v>32.0671437760396</v>
      </c>
      <c r="Q22">
        <f t="shared" si="6"/>
        <v>-32.412236503250085</v>
      </c>
      <c r="R22">
        <f t="shared" si="7"/>
        <v>0.10702969783893813</v>
      </c>
      <c r="S22" t="str">
        <f t="shared" si="4"/>
        <v xml:space="preserve"> </v>
      </c>
      <c r="T22">
        <f t="shared" si="8"/>
        <v>-0.11682031814895164</v>
      </c>
      <c r="U22">
        <f t="shared" si="9"/>
        <v>0.88317968185104834</v>
      </c>
      <c r="V22" t="b">
        <f t="shared" si="10"/>
        <v>0</v>
      </c>
      <c r="W22">
        <f t="shared" si="11"/>
        <v>0</v>
      </c>
      <c r="Y22">
        <v>20</v>
      </c>
      <c r="Z22" s="8" t="s">
        <v>108</v>
      </c>
      <c r="AA22">
        <v>185.04440476400944</v>
      </c>
    </row>
    <row r="23" spans="1:27" ht="15.75" x14ac:dyDescent="0.25">
      <c r="A23" s="6">
        <v>48</v>
      </c>
      <c r="B23" s="8" t="s">
        <v>106</v>
      </c>
      <c r="C23" s="8" t="s">
        <v>107</v>
      </c>
      <c r="D23" s="8">
        <v>2021</v>
      </c>
      <c r="E23" s="8">
        <v>4</v>
      </c>
      <c r="F23" s="8">
        <v>1</v>
      </c>
      <c r="G23" s="8" t="s">
        <v>213</v>
      </c>
      <c r="H23" s="8">
        <v>5011</v>
      </c>
      <c r="I23" s="9">
        <v>188.49251503031266</v>
      </c>
      <c r="J23">
        <v>222591</v>
      </c>
      <c r="K23">
        <v>8.3729270431275843E-2</v>
      </c>
      <c r="L23">
        <f t="shared" si="0"/>
        <v>-23.509842724794538</v>
      </c>
      <c r="M23">
        <f t="shared" si="1"/>
        <v>7.5693567710177004E-2</v>
      </c>
      <c r="N23" t="str">
        <f t="shared" si="2"/>
        <v xml:space="preserve"> </v>
      </c>
      <c r="O23">
        <f t="shared" si="3"/>
        <v>214.51007431241862</v>
      </c>
      <c r="P23">
        <f t="shared" si="5"/>
        <v>31.374760487863931</v>
      </c>
      <c r="Q23">
        <f t="shared" si="6"/>
        <v>-30.531449085266445</v>
      </c>
      <c r="R23">
        <f t="shared" si="7"/>
        <v>0.10081907707458944</v>
      </c>
      <c r="S23" t="str">
        <f t="shared" si="4"/>
        <v xml:space="preserve"> </v>
      </c>
      <c r="T23">
        <f t="shared" si="8"/>
        <v>-0.12459704241928035</v>
      </c>
      <c r="U23">
        <f t="shared" si="9"/>
        <v>0.87540295758071962</v>
      </c>
      <c r="V23" t="b">
        <f t="shared" si="10"/>
        <v>0</v>
      </c>
      <c r="W23">
        <f t="shared" si="11"/>
        <v>0</v>
      </c>
      <c r="Y23">
        <v>21</v>
      </c>
      <c r="Z23" s="8" t="s">
        <v>110</v>
      </c>
      <c r="AA23">
        <v>159.24000138927499</v>
      </c>
    </row>
    <row r="24" spans="1:27" ht="15.75" x14ac:dyDescent="0.25">
      <c r="A24" s="6">
        <v>49</v>
      </c>
      <c r="B24" s="8" t="s">
        <v>108</v>
      </c>
      <c r="C24" s="8" t="s">
        <v>109</v>
      </c>
      <c r="D24" s="8">
        <v>2021</v>
      </c>
      <c r="E24" s="8">
        <v>5</v>
      </c>
      <c r="F24" s="8">
        <v>1</v>
      </c>
      <c r="G24" s="8" t="s">
        <v>213</v>
      </c>
      <c r="H24" s="8">
        <v>4111</v>
      </c>
      <c r="I24" s="9">
        <v>154.63834150660853</v>
      </c>
      <c r="J24">
        <v>226702</v>
      </c>
      <c r="K24">
        <v>8.527565384634192E-2</v>
      </c>
      <c r="L24">
        <f t="shared" si="0"/>
        <v>-33.854173523704134</v>
      </c>
      <c r="M24">
        <f t="shared" si="1"/>
        <v>0.10899873750265487</v>
      </c>
      <c r="N24" t="str">
        <f t="shared" si="2"/>
        <v xml:space="preserve"> </v>
      </c>
      <c r="O24">
        <f t="shared" si="3"/>
        <v>185.04440476400944</v>
      </c>
      <c r="P24">
        <f t="shared" si="5"/>
        <v>29.961244634631267</v>
      </c>
      <c r="Q24">
        <f t="shared" si="6"/>
        <v>-29.465669548409181</v>
      </c>
      <c r="R24">
        <f t="shared" si="7"/>
        <v>9.7299725308125612E-2</v>
      </c>
      <c r="S24" t="str">
        <f t="shared" si="4"/>
        <v xml:space="preserve"> </v>
      </c>
      <c r="T24">
        <f t="shared" si="8"/>
        <v>-0.13736263736263751</v>
      </c>
      <c r="U24">
        <f t="shared" si="9"/>
        <v>0.86263736263736246</v>
      </c>
      <c r="V24" t="b">
        <f t="shared" si="10"/>
        <v>0</v>
      </c>
      <c r="W24">
        <f t="shared" si="11"/>
        <v>0</v>
      </c>
      <c r="Y24">
        <v>22</v>
      </c>
      <c r="Z24" s="8" t="s">
        <v>112</v>
      </c>
      <c r="AA24">
        <v>139.57950357995347</v>
      </c>
    </row>
    <row r="25" spans="1:27" ht="15.75" x14ac:dyDescent="0.25">
      <c r="A25" s="6">
        <v>50</v>
      </c>
      <c r="B25" s="8" t="s">
        <v>110</v>
      </c>
      <c r="C25" s="8" t="s">
        <v>111</v>
      </c>
      <c r="D25" s="8">
        <v>2021</v>
      </c>
      <c r="E25" s="8">
        <v>6</v>
      </c>
      <c r="F25" s="8">
        <v>2</v>
      </c>
      <c r="G25" s="8" t="s">
        <v>213</v>
      </c>
      <c r="H25" s="8">
        <v>3578</v>
      </c>
      <c r="I25" s="9">
        <v>134.58914763090374</v>
      </c>
      <c r="J25">
        <v>230280</v>
      </c>
      <c r="K25">
        <v>8.6621545322650956E-2</v>
      </c>
      <c r="L25">
        <f t="shared" si="0"/>
        <v>-20.049193875704788</v>
      </c>
      <c r="M25">
        <f t="shared" si="1"/>
        <v>6.4551474543238965E-2</v>
      </c>
      <c r="N25" t="str">
        <f t="shared" si="2"/>
        <v xml:space="preserve"> </v>
      </c>
      <c r="O25">
        <f t="shared" si="3"/>
        <v>159.24000138927499</v>
      </c>
      <c r="P25">
        <f t="shared" si="5"/>
        <v>27.136117781949888</v>
      </c>
      <c r="Q25">
        <f t="shared" si="6"/>
        <v>-25.804403374734449</v>
      </c>
      <c r="R25">
        <f t="shared" si="7"/>
        <v>8.5209716886860451E-2</v>
      </c>
      <c r="S25" t="str">
        <f t="shared" si="4"/>
        <v xml:space="preserve"> </v>
      </c>
      <c r="T25">
        <f t="shared" si="8"/>
        <v>-0.13944978994443674</v>
      </c>
      <c r="U25">
        <f t="shared" si="9"/>
        <v>0.8605502100555632</v>
      </c>
      <c r="V25" t="b">
        <f t="shared" si="10"/>
        <v>0</v>
      </c>
      <c r="W25">
        <f t="shared" si="11"/>
        <v>0</v>
      </c>
      <c r="Y25">
        <v>23</v>
      </c>
      <c r="Z25" s="8" t="s">
        <v>114</v>
      </c>
      <c r="AA25">
        <v>140.93367052090164</v>
      </c>
    </row>
    <row r="26" spans="1:27" ht="15.75" x14ac:dyDescent="0.25">
      <c r="A26" s="6">
        <v>51</v>
      </c>
      <c r="B26" s="8" t="s">
        <v>112</v>
      </c>
      <c r="C26" s="8" t="s">
        <v>113</v>
      </c>
      <c r="D26" s="8">
        <v>2021</v>
      </c>
      <c r="E26" s="8">
        <v>7</v>
      </c>
      <c r="F26" s="8">
        <v>2</v>
      </c>
      <c r="G26" s="8" t="s">
        <v>213</v>
      </c>
      <c r="H26" s="8">
        <v>3443</v>
      </c>
      <c r="I26" s="9">
        <v>129.51102160234814</v>
      </c>
      <c r="J26">
        <v>233723</v>
      </c>
      <c r="K26">
        <v>8.7916655538674449E-2</v>
      </c>
      <c r="L26">
        <f t="shared" si="0"/>
        <v>-5.0781260285556016</v>
      </c>
      <c r="M26">
        <f t="shared" si="1"/>
        <v>1.6349810625398174E-2</v>
      </c>
      <c r="N26" t="str">
        <f t="shared" si="2"/>
        <v xml:space="preserve"> </v>
      </c>
      <c r="O26">
        <f t="shared" si="3"/>
        <v>139.57950357995347</v>
      </c>
      <c r="P26">
        <f t="shared" si="5"/>
        <v>23.335006629261507</v>
      </c>
      <c r="Q26">
        <f t="shared" si="6"/>
        <v>-19.660497809321527</v>
      </c>
      <c r="R26">
        <f t="shared" si="7"/>
        <v>6.4921689056655713E-2</v>
      </c>
      <c r="S26" t="str">
        <f t="shared" si="4"/>
        <v xml:space="preserve"> </v>
      </c>
      <c r="T26">
        <f t="shared" si="8"/>
        <v>-0.12346456692913396</v>
      </c>
      <c r="U26">
        <f t="shared" si="9"/>
        <v>0.87653543307086601</v>
      </c>
      <c r="V26" t="b">
        <f t="shared" si="10"/>
        <v>1</v>
      </c>
      <c r="W26">
        <f t="shared" si="11"/>
        <v>1</v>
      </c>
      <c r="Y26">
        <v>24</v>
      </c>
      <c r="Z26" s="8" t="s">
        <v>116</v>
      </c>
      <c r="AA26">
        <v>165.94814318008301</v>
      </c>
    </row>
    <row r="27" spans="1:27" ht="15.75" x14ac:dyDescent="0.25">
      <c r="A27" s="6">
        <v>52</v>
      </c>
      <c r="B27" s="8" t="s">
        <v>114</v>
      </c>
      <c r="C27" s="8" t="s">
        <v>115</v>
      </c>
      <c r="D27" s="8">
        <v>2021</v>
      </c>
      <c r="E27" s="8">
        <v>8</v>
      </c>
      <c r="F27" s="8">
        <v>2</v>
      </c>
      <c r="G27" s="8" t="s">
        <v>213</v>
      </c>
      <c r="H27" s="8">
        <v>4219</v>
      </c>
      <c r="I27" s="9">
        <v>158.70084232945302</v>
      </c>
      <c r="J27">
        <v>237942</v>
      </c>
      <c r="K27">
        <v>8.9503663961968974E-2</v>
      </c>
      <c r="L27">
        <f t="shared" si="0"/>
        <v>29.189820727104888</v>
      </c>
      <c r="M27">
        <f t="shared" si="1"/>
        <v>9.3981133668955733E-2</v>
      </c>
      <c r="N27" t="str">
        <f t="shared" si="2"/>
        <v xml:space="preserve"> </v>
      </c>
      <c r="O27">
        <f t="shared" si="3"/>
        <v>140.93367052090164</v>
      </c>
      <c r="P27">
        <f t="shared" si="5"/>
        <v>18.48162433720363</v>
      </c>
      <c r="Q27">
        <f t="shared" si="6"/>
        <v>1.3541669409481756</v>
      </c>
      <c r="R27">
        <f t="shared" si="7"/>
        <v>4.4716469503309087E-3</v>
      </c>
      <c r="S27" t="str">
        <f t="shared" si="4"/>
        <v xml:space="preserve"> </v>
      </c>
      <c r="T27">
        <f t="shared" si="8"/>
        <v>9.7017606899030568E-3</v>
      </c>
      <c r="U27">
        <f t="shared" si="9"/>
        <v>1.009701760689903</v>
      </c>
      <c r="V27" t="b">
        <f t="shared" si="10"/>
        <v>0</v>
      </c>
      <c r="W27">
        <f t="shared" si="11"/>
        <v>0</v>
      </c>
      <c r="Y27">
        <v>25</v>
      </c>
      <c r="Z27" s="8" t="s">
        <v>118</v>
      </c>
      <c r="AA27">
        <v>213.90822233866388</v>
      </c>
    </row>
    <row r="28" spans="1:27" ht="15.75" x14ac:dyDescent="0.25">
      <c r="A28" s="6">
        <v>53</v>
      </c>
      <c r="B28" s="8" t="s">
        <v>116</v>
      </c>
      <c r="C28" s="8" t="s">
        <v>117</v>
      </c>
      <c r="D28" s="8">
        <v>2021</v>
      </c>
      <c r="E28" s="8">
        <v>9</v>
      </c>
      <c r="F28" s="8">
        <v>2</v>
      </c>
      <c r="G28" s="8" t="s">
        <v>213</v>
      </c>
      <c r="H28" s="8">
        <v>5573</v>
      </c>
      <c r="I28" s="9">
        <v>209.63256560844789</v>
      </c>
      <c r="J28">
        <v>243515</v>
      </c>
      <c r="K28">
        <v>9.1599989618053448E-2</v>
      </c>
      <c r="L28">
        <f t="shared" si="0"/>
        <v>50.931723278994866</v>
      </c>
      <c r="M28">
        <f t="shared" si="1"/>
        <v>0.1639825450873274</v>
      </c>
      <c r="N28" t="str">
        <f t="shared" si="2"/>
        <v xml:space="preserve"> </v>
      </c>
      <c r="O28">
        <f t="shared" si="3"/>
        <v>165.94814318008301</v>
      </c>
      <c r="P28">
        <f t="shared" si="5"/>
        <v>27.841069701119455</v>
      </c>
      <c r="Q28">
        <f t="shared" si="6"/>
        <v>25.014472659181365</v>
      </c>
      <c r="R28">
        <f t="shared" si="7"/>
        <v>8.260125616583415E-2</v>
      </c>
      <c r="S28" t="str">
        <f t="shared" si="4"/>
        <v xml:space="preserve"> </v>
      </c>
      <c r="T28">
        <f t="shared" si="8"/>
        <v>0.17749110320284683</v>
      </c>
      <c r="U28">
        <f t="shared" si="9"/>
        <v>1.1774911032028468</v>
      </c>
      <c r="V28" t="b">
        <f t="shared" si="10"/>
        <v>0</v>
      </c>
      <c r="W28">
        <f t="shared" si="11"/>
        <v>0</v>
      </c>
      <c r="Y28">
        <v>26</v>
      </c>
      <c r="Z28" s="8" t="s">
        <v>120</v>
      </c>
      <c r="AA28">
        <v>287.98616944164309</v>
      </c>
    </row>
    <row r="29" spans="1:27" ht="15.75" x14ac:dyDescent="0.25">
      <c r="A29" s="6">
        <v>54</v>
      </c>
      <c r="B29" s="8" t="s">
        <v>118</v>
      </c>
      <c r="C29" s="8" t="s">
        <v>119</v>
      </c>
      <c r="D29" s="8">
        <v>2021</v>
      </c>
      <c r="E29" s="8">
        <v>10</v>
      </c>
      <c r="F29" s="8">
        <v>3</v>
      </c>
      <c r="G29" s="8" t="s">
        <v>214</v>
      </c>
      <c r="H29" s="8">
        <v>7268</v>
      </c>
      <c r="I29" s="9">
        <v>273.39125907809068</v>
      </c>
      <c r="J29">
        <v>250783</v>
      </c>
      <c r="K29">
        <v>9.4333902208834364E-2</v>
      </c>
      <c r="L29">
        <f t="shared" si="0"/>
        <v>63.758693469642793</v>
      </c>
      <c r="M29">
        <f t="shared" si="1"/>
        <v>0.20528095563000004</v>
      </c>
      <c r="N29" t="str">
        <f t="shared" si="2"/>
        <v xml:space="preserve"> </v>
      </c>
      <c r="O29">
        <f t="shared" si="3"/>
        <v>213.90822233866388</v>
      </c>
      <c r="P29">
        <f t="shared" si="5"/>
        <v>43.826296583666185</v>
      </c>
      <c r="Q29">
        <f t="shared" si="6"/>
        <v>47.960079158580868</v>
      </c>
      <c r="R29">
        <f t="shared" si="7"/>
        <v>0.15837082949088521</v>
      </c>
      <c r="S29" t="str">
        <f t="shared" si="4"/>
        <v xml:space="preserve"> </v>
      </c>
      <c r="T29">
        <f t="shared" si="8"/>
        <v>0.28900642236494156</v>
      </c>
      <c r="U29">
        <f t="shared" si="9"/>
        <v>1.2890064223649416</v>
      </c>
      <c r="V29" t="b">
        <f t="shared" si="10"/>
        <v>0</v>
      </c>
      <c r="W29">
        <f t="shared" si="11"/>
        <v>0</v>
      </c>
      <c r="Y29">
        <v>27</v>
      </c>
      <c r="Z29" s="8" t="s">
        <v>122</v>
      </c>
      <c r="AA29">
        <v>388.65845063490997</v>
      </c>
    </row>
    <row r="30" spans="1:27" ht="15.75" x14ac:dyDescent="0.25">
      <c r="A30" s="6">
        <v>55</v>
      </c>
      <c r="B30" s="8" t="s">
        <v>120</v>
      </c>
      <c r="C30" s="8" t="s">
        <v>121</v>
      </c>
      <c r="D30" s="8">
        <v>2021</v>
      </c>
      <c r="E30" s="8">
        <v>11</v>
      </c>
      <c r="F30" s="8">
        <v>3</v>
      </c>
      <c r="G30" s="8" t="s">
        <v>214</v>
      </c>
      <c r="H30" s="8">
        <v>10127</v>
      </c>
      <c r="I30" s="9">
        <v>380.93468363839077</v>
      </c>
      <c r="J30">
        <v>260910</v>
      </c>
      <c r="K30">
        <v>9.8143249045218262E-2</v>
      </c>
      <c r="L30">
        <f t="shared" si="0"/>
        <v>107.54342456030008</v>
      </c>
      <c r="M30">
        <f t="shared" si="1"/>
        <v>0.34625265613343353</v>
      </c>
      <c r="N30" t="str">
        <f t="shared" si="2"/>
        <v xml:space="preserve"> </v>
      </c>
      <c r="O30">
        <f t="shared" si="3"/>
        <v>287.98616944164309</v>
      </c>
      <c r="P30">
        <f t="shared" si="5"/>
        <v>68.522470071324861</v>
      </c>
      <c r="Q30">
        <f t="shared" si="6"/>
        <v>74.077947102979209</v>
      </c>
      <c r="R30">
        <f t="shared" si="7"/>
        <v>0.24461564983847028</v>
      </c>
      <c r="S30" t="str">
        <f t="shared" si="4"/>
        <v xml:space="preserve"> </v>
      </c>
      <c r="T30">
        <f t="shared" si="8"/>
        <v>0.34630715123094935</v>
      </c>
      <c r="U30">
        <f t="shared" si="9"/>
        <v>1.3463071512309495</v>
      </c>
      <c r="V30" t="b">
        <f t="shared" si="10"/>
        <v>0</v>
      </c>
      <c r="W30">
        <f t="shared" si="11"/>
        <v>0</v>
      </c>
      <c r="Y30">
        <v>28</v>
      </c>
      <c r="Z30" s="8" t="s">
        <v>124</v>
      </c>
      <c r="AA30">
        <v>517.8560076675941</v>
      </c>
    </row>
    <row r="31" spans="1:27" ht="15.75" x14ac:dyDescent="0.25">
      <c r="A31" s="6">
        <v>56</v>
      </c>
      <c r="B31" s="8" t="s">
        <v>122</v>
      </c>
      <c r="C31" s="8" t="s">
        <v>123</v>
      </c>
      <c r="D31" s="8">
        <v>2021</v>
      </c>
      <c r="E31" s="8">
        <v>12</v>
      </c>
      <c r="F31" s="8">
        <v>3</v>
      </c>
      <c r="G31" s="8" t="s">
        <v>214</v>
      </c>
      <c r="H31" s="8">
        <v>13602</v>
      </c>
      <c r="I31" s="9">
        <v>511.6494091882484</v>
      </c>
      <c r="J31">
        <v>274512</v>
      </c>
      <c r="K31">
        <v>0.10325974313710075</v>
      </c>
      <c r="L31">
        <f t="shared" si="0"/>
        <v>130.71472554985763</v>
      </c>
      <c r="M31">
        <f t="shared" si="1"/>
        <v>0.42085623646858411</v>
      </c>
      <c r="N31" t="str">
        <f t="shared" si="2"/>
        <v xml:space="preserve"> </v>
      </c>
      <c r="O31">
        <f t="shared" si="3"/>
        <v>388.65845063490997</v>
      </c>
      <c r="P31">
        <f t="shared" si="5"/>
        <v>95.401666367340454</v>
      </c>
      <c r="Q31">
        <f t="shared" si="6"/>
        <v>100.67228119326688</v>
      </c>
      <c r="R31">
        <f t="shared" si="7"/>
        <v>0.33243382744635752</v>
      </c>
      <c r="S31" t="str">
        <f t="shared" si="4"/>
        <v xml:space="preserve"> </v>
      </c>
      <c r="T31">
        <f t="shared" si="8"/>
        <v>0.3495733194009058</v>
      </c>
      <c r="U31">
        <f t="shared" si="9"/>
        <v>1.3495733194009059</v>
      </c>
      <c r="V31" t="b">
        <f t="shared" si="10"/>
        <v>0</v>
      </c>
      <c r="W31">
        <f t="shared" si="11"/>
        <v>0</v>
      </c>
      <c r="Y31">
        <v>29</v>
      </c>
      <c r="Z31" s="8" t="s">
        <v>126</v>
      </c>
      <c r="AA31">
        <v>655.59233957792378</v>
      </c>
    </row>
    <row r="32" spans="1:27" ht="15.75" x14ac:dyDescent="0.25">
      <c r="A32" s="6">
        <v>57</v>
      </c>
      <c r="B32" s="8" t="s">
        <v>124</v>
      </c>
      <c r="C32" s="8" t="s">
        <v>125</v>
      </c>
      <c r="D32" s="8">
        <v>2021</v>
      </c>
      <c r="E32" s="8">
        <v>13</v>
      </c>
      <c r="F32" s="8">
        <v>3</v>
      </c>
      <c r="G32" s="8" t="s">
        <v>214</v>
      </c>
      <c r="H32" s="8">
        <v>17572</v>
      </c>
      <c r="I32" s="9">
        <v>660.9839301761433</v>
      </c>
      <c r="J32">
        <v>292084</v>
      </c>
      <c r="K32">
        <v>0.10986958243886219</v>
      </c>
      <c r="L32">
        <f t="shared" si="0"/>
        <v>149.3345209878949</v>
      </c>
      <c r="M32">
        <f t="shared" si="1"/>
        <v>0.48080554209504434</v>
      </c>
      <c r="N32" t="str">
        <f t="shared" si="2"/>
        <v xml:space="preserve"> </v>
      </c>
      <c r="O32">
        <f t="shared" si="3"/>
        <v>517.8560076675941</v>
      </c>
      <c r="P32">
        <f t="shared" si="5"/>
        <v>121.45205415974553</v>
      </c>
      <c r="Q32">
        <f t="shared" si="6"/>
        <v>129.19755703268413</v>
      </c>
      <c r="R32">
        <f t="shared" si="7"/>
        <v>0.4266282423723084</v>
      </c>
      <c r="S32" t="str">
        <f t="shared" si="4"/>
        <v xml:space="preserve"> </v>
      </c>
      <c r="T32">
        <f t="shared" si="8"/>
        <v>0.33241926638061731</v>
      </c>
      <c r="U32">
        <f t="shared" si="9"/>
        <v>1.3324192663806174</v>
      </c>
      <c r="V32" t="b">
        <f t="shared" si="10"/>
        <v>0</v>
      </c>
      <c r="W32">
        <f t="shared" si="11"/>
        <v>0</v>
      </c>
      <c r="Y32">
        <v>30</v>
      </c>
      <c r="Z32" s="8" t="s">
        <v>128</v>
      </c>
      <c r="AA32">
        <v>773.88132958630331</v>
      </c>
    </row>
    <row r="33" spans="1:27" ht="15.75" x14ac:dyDescent="0.25">
      <c r="A33" s="6">
        <v>58</v>
      </c>
      <c r="B33" s="8" t="s">
        <v>126</v>
      </c>
      <c r="C33" s="8" t="s">
        <v>127</v>
      </c>
      <c r="D33" s="8">
        <v>2021</v>
      </c>
      <c r="E33" s="8">
        <v>14</v>
      </c>
      <c r="F33" s="8">
        <v>4</v>
      </c>
      <c r="G33" s="8" t="s">
        <v>214</v>
      </c>
      <c r="H33" s="8">
        <v>21112</v>
      </c>
      <c r="I33" s="9">
        <v>794.14367936937947</v>
      </c>
      <c r="J33">
        <v>313196</v>
      </c>
      <c r="K33">
        <v>0.11781101923255598</v>
      </c>
      <c r="L33">
        <f t="shared" si="0"/>
        <v>133.15974919323617</v>
      </c>
      <c r="M33">
        <f t="shared" si="1"/>
        <v>0.42872836751044224</v>
      </c>
      <c r="N33" t="str">
        <f t="shared" si="2"/>
        <v xml:space="preserve"> </v>
      </c>
      <c r="O33">
        <f t="shared" si="3"/>
        <v>655.59233957792378</v>
      </c>
      <c r="P33">
        <f t="shared" si="5"/>
        <v>135.16514817744218</v>
      </c>
      <c r="Q33">
        <f t="shared" si="6"/>
        <v>137.73633191032968</v>
      </c>
      <c r="R33">
        <f t="shared" si="7"/>
        <v>0.45482446064245086</v>
      </c>
      <c r="S33" t="str">
        <f t="shared" si="4"/>
        <v xml:space="preserve"> </v>
      </c>
      <c r="T33">
        <f t="shared" si="8"/>
        <v>0.26597418948693757</v>
      </c>
      <c r="U33">
        <f t="shared" si="9"/>
        <v>1.2659741894869376</v>
      </c>
      <c r="V33" t="b">
        <f t="shared" si="10"/>
        <v>0</v>
      </c>
      <c r="W33">
        <f t="shared" si="11"/>
        <v>0</v>
      </c>
      <c r="Y33">
        <v>31</v>
      </c>
      <c r="Z33" s="8" t="s">
        <v>130</v>
      </c>
      <c r="AA33">
        <v>847.4577333778202</v>
      </c>
    </row>
    <row r="34" spans="1:27" ht="15.75" x14ac:dyDescent="0.25">
      <c r="A34" s="6">
        <v>59</v>
      </c>
      <c r="B34" s="8" t="s">
        <v>128</v>
      </c>
      <c r="C34" s="8" t="s">
        <v>129</v>
      </c>
      <c r="D34" s="8">
        <v>2021</v>
      </c>
      <c r="E34" s="8">
        <v>15</v>
      </c>
      <c r="F34" s="8">
        <v>4</v>
      </c>
      <c r="G34" s="8" t="s">
        <v>214</v>
      </c>
      <c r="H34" s="8">
        <v>23036</v>
      </c>
      <c r="I34" s="9">
        <v>866.51637921338704</v>
      </c>
      <c r="J34">
        <v>336232</v>
      </c>
      <c r="K34">
        <v>0.12647618302468985</v>
      </c>
      <c r="L34">
        <f t="shared" si="0"/>
        <v>72.37269984400757</v>
      </c>
      <c r="M34">
        <f t="shared" si="1"/>
        <v>0.2330150788390091</v>
      </c>
      <c r="N34" t="str">
        <f t="shared" si="2"/>
        <v xml:space="preserve"> </v>
      </c>
      <c r="O34">
        <f t="shared" si="3"/>
        <v>773.88132958630331</v>
      </c>
      <c r="P34">
        <f t="shared" si="5"/>
        <v>126.8375974478558</v>
      </c>
      <c r="Q34">
        <f t="shared" si="6"/>
        <v>118.28899000837953</v>
      </c>
      <c r="R34">
        <f t="shared" si="7"/>
        <v>0.39060664193908767</v>
      </c>
      <c r="S34" t="str">
        <f t="shared" si="4"/>
        <v xml:space="preserve"> </v>
      </c>
      <c r="T34">
        <f t="shared" si="8"/>
        <v>0.18043070802891784</v>
      </c>
      <c r="U34">
        <f t="shared" si="9"/>
        <v>1.1804307080289178</v>
      </c>
      <c r="V34" t="b">
        <f t="shared" si="10"/>
        <v>0</v>
      </c>
      <c r="W34">
        <f t="shared" si="11"/>
        <v>0</v>
      </c>
      <c r="Y34">
        <v>32</v>
      </c>
      <c r="Z34" s="8" t="s">
        <v>132</v>
      </c>
      <c r="AA34">
        <v>845.12555697952064</v>
      </c>
    </row>
    <row r="35" spans="1:27" ht="15.75" x14ac:dyDescent="0.25">
      <c r="A35" s="6">
        <v>60</v>
      </c>
      <c r="B35" s="8" t="s">
        <v>130</v>
      </c>
      <c r="C35" s="8" t="s">
        <v>131</v>
      </c>
      <c r="D35" s="8">
        <v>2021</v>
      </c>
      <c r="E35" s="8">
        <v>16</v>
      </c>
      <c r="F35" s="8">
        <v>4</v>
      </c>
      <c r="G35" s="8" t="s">
        <v>214</v>
      </c>
      <c r="H35" s="8">
        <v>23440</v>
      </c>
      <c r="I35" s="9">
        <v>881.71314155069422</v>
      </c>
      <c r="J35">
        <v>359672</v>
      </c>
      <c r="K35">
        <v>0.13529331444019679</v>
      </c>
      <c r="L35">
        <f t="shared" si="0"/>
        <v>15.196762337307177</v>
      </c>
      <c r="M35">
        <f t="shared" si="1"/>
        <v>4.8928322167858376E-2</v>
      </c>
      <c r="N35" t="str">
        <f t="shared" si="2"/>
        <v xml:space="preserve"> </v>
      </c>
      <c r="O35">
        <f t="shared" si="3"/>
        <v>847.4577333778202</v>
      </c>
      <c r="P35">
        <f t="shared" si="5"/>
        <v>98.236380169653174</v>
      </c>
      <c r="Q35">
        <f t="shared" si="6"/>
        <v>73.576403791516896</v>
      </c>
      <c r="R35">
        <f t="shared" si="7"/>
        <v>0.24295948430131059</v>
      </c>
      <c r="S35" t="str">
        <f t="shared" si="4"/>
        <v xml:space="preserve"> </v>
      </c>
      <c r="T35">
        <f t="shared" si="8"/>
        <v>9.5074530136098401E-2</v>
      </c>
      <c r="U35">
        <f t="shared" si="9"/>
        <v>1.0950745301360985</v>
      </c>
      <c r="V35" t="b">
        <f t="shared" si="10"/>
        <v>1</v>
      </c>
      <c r="W35">
        <f t="shared" si="11"/>
        <v>1</v>
      </c>
      <c r="Y35">
        <v>33</v>
      </c>
      <c r="Z35" s="8" t="s">
        <v>134</v>
      </c>
      <c r="AA35">
        <v>778.6334524624084</v>
      </c>
    </row>
    <row r="36" spans="1:27" ht="15.75" x14ac:dyDescent="0.25">
      <c r="A36" s="6">
        <v>61</v>
      </c>
      <c r="B36" s="8" t="s">
        <v>132</v>
      </c>
      <c r="C36" s="8" t="s">
        <v>133</v>
      </c>
      <c r="D36" s="8">
        <v>2021</v>
      </c>
      <c r="E36" s="8">
        <v>17</v>
      </c>
      <c r="F36" s="8">
        <v>4</v>
      </c>
      <c r="G36" s="8" t="s">
        <v>214</v>
      </c>
      <c r="H36" s="8">
        <v>20926</v>
      </c>
      <c r="I36" s="9">
        <v>787.14715017448066</v>
      </c>
      <c r="J36">
        <v>380598</v>
      </c>
      <c r="K36">
        <v>0.1431647859419416</v>
      </c>
      <c r="L36">
        <f t="shared" si="0"/>
        <v>-94.56599137621356</v>
      </c>
      <c r="M36">
        <f t="shared" si="1"/>
        <v>0.30446980675741603</v>
      </c>
      <c r="N36" t="str">
        <f t="shared" si="2"/>
        <v xml:space="preserve"> </v>
      </c>
      <c r="O36">
        <f t="shared" si="3"/>
        <v>845.12555697952064</v>
      </c>
      <c r="P36">
        <f t="shared" si="5"/>
        <v>66.12155741297785</v>
      </c>
      <c r="Q36">
        <f t="shared" si="6"/>
        <v>-2.3321763982995662</v>
      </c>
      <c r="R36">
        <f t="shared" si="7"/>
        <v>7.7011697477918917E-3</v>
      </c>
      <c r="S36" t="str">
        <f t="shared" si="4"/>
        <v xml:space="preserve"> </v>
      </c>
      <c r="T36">
        <f t="shared" si="8"/>
        <v>-2.7519678049357267E-3</v>
      </c>
      <c r="U36">
        <f t="shared" si="9"/>
        <v>0.9972480321950643</v>
      </c>
      <c r="V36" t="b">
        <f t="shared" si="10"/>
        <v>0</v>
      </c>
      <c r="W36">
        <f t="shared" si="11"/>
        <v>0</v>
      </c>
      <c r="Y36">
        <v>34</v>
      </c>
      <c r="Z36" s="8" t="s">
        <v>136</v>
      </c>
      <c r="AA36">
        <v>644.57092530854004</v>
      </c>
    </row>
    <row r="37" spans="1:27" ht="15.75" x14ac:dyDescent="0.25">
      <c r="A37" s="6">
        <v>62</v>
      </c>
      <c r="B37" s="8" t="s">
        <v>134</v>
      </c>
      <c r="C37" s="8" t="s">
        <v>135</v>
      </c>
      <c r="D37" s="8">
        <v>2021</v>
      </c>
      <c r="E37" s="8">
        <v>18</v>
      </c>
      <c r="F37" s="8">
        <v>5</v>
      </c>
      <c r="G37" s="8" t="s">
        <v>214</v>
      </c>
      <c r="H37" s="8">
        <v>17733</v>
      </c>
      <c r="I37" s="9">
        <v>667.04006566205032</v>
      </c>
      <c r="J37">
        <v>398331</v>
      </c>
      <c r="K37">
        <v>0.1498351865985621</v>
      </c>
      <c r="L37">
        <f t="shared" si="0"/>
        <v>-120.10708451243033</v>
      </c>
      <c r="M37">
        <f t="shared" si="1"/>
        <v>0.38670329871775228</v>
      </c>
      <c r="N37" t="str">
        <f t="shared" si="2"/>
        <v xml:space="preserve"> </v>
      </c>
      <c r="O37">
        <f t="shared" ref="O37:O68" si="12">AVERAGE(I35:I37)</f>
        <v>778.6334524624084</v>
      </c>
      <c r="P37">
        <f t="shared" si="5"/>
        <v>75.250720090276076</v>
      </c>
      <c r="Q37">
        <f t="shared" si="6"/>
        <v>-66.492104517112239</v>
      </c>
      <c r="R37">
        <f t="shared" si="7"/>
        <v>0.2195661460889318</v>
      </c>
      <c r="S37" t="str">
        <f t="shared" si="4"/>
        <v xml:space="preserve"> </v>
      </c>
      <c r="T37">
        <f t="shared" si="8"/>
        <v>-7.8677190587816401E-2</v>
      </c>
      <c r="U37">
        <f t="shared" si="9"/>
        <v>0.92132280941218359</v>
      </c>
      <c r="V37" t="b">
        <f t="shared" si="10"/>
        <v>0</v>
      </c>
      <c r="W37">
        <f t="shared" si="11"/>
        <v>0</v>
      </c>
      <c r="Y37">
        <v>35</v>
      </c>
      <c r="Z37" s="8" t="s">
        <v>138</v>
      </c>
      <c r="AA37">
        <v>492.66599484940099</v>
      </c>
    </row>
    <row r="38" spans="1:27" ht="15.75" x14ac:dyDescent="0.25">
      <c r="A38" s="6">
        <v>63</v>
      </c>
      <c r="B38" s="8" t="s">
        <v>136</v>
      </c>
      <c r="C38" s="8" t="s">
        <v>137</v>
      </c>
      <c r="D38" s="8">
        <v>2021</v>
      </c>
      <c r="E38" s="8">
        <v>19</v>
      </c>
      <c r="F38" s="8">
        <v>5</v>
      </c>
      <c r="G38" s="8" t="s">
        <v>214</v>
      </c>
      <c r="H38" s="8">
        <v>12748</v>
      </c>
      <c r="I38" s="9">
        <v>479.52556008908914</v>
      </c>
      <c r="J38">
        <v>411079</v>
      </c>
      <c r="K38">
        <v>0.15463044219945299</v>
      </c>
      <c r="L38">
        <f t="shared" si="0"/>
        <v>-187.51450557296118</v>
      </c>
      <c r="M38">
        <f t="shared" si="1"/>
        <v>0.60373189605637156</v>
      </c>
      <c r="N38" t="str">
        <f t="shared" si="2"/>
        <v xml:space="preserve"> </v>
      </c>
      <c r="O38">
        <f t="shared" si="12"/>
        <v>644.57092530854004</v>
      </c>
      <c r="P38">
        <f t="shared" si="5"/>
        <v>119.79781886390499</v>
      </c>
      <c r="Q38">
        <f t="shared" si="6"/>
        <v>-134.06252715386836</v>
      </c>
      <c r="R38">
        <f t="shared" si="7"/>
        <v>0.44269304808275661</v>
      </c>
      <c r="S38" t="str">
        <f t="shared" si="4"/>
        <v xml:space="preserve"> </v>
      </c>
      <c r="T38">
        <f t="shared" si="8"/>
        <v>-0.17217668561490523</v>
      </c>
      <c r="U38">
        <f t="shared" si="9"/>
        <v>0.82782331438509471</v>
      </c>
      <c r="V38" t="b">
        <f t="shared" si="10"/>
        <v>0</v>
      </c>
      <c r="W38">
        <f t="shared" si="11"/>
        <v>0</v>
      </c>
      <c r="Y38">
        <v>36</v>
      </c>
      <c r="Z38" s="8" t="s">
        <v>140</v>
      </c>
      <c r="AA38">
        <v>347.78267075073387</v>
      </c>
    </row>
    <row r="39" spans="1:27" ht="15.75" x14ac:dyDescent="0.25">
      <c r="A39" s="6">
        <v>64</v>
      </c>
      <c r="B39" s="8" t="s">
        <v>138</v>
      </c>
      <c r="C39" s="8" t="s">
        <v>139</v>
      </c>
      <c r="D39" s="8">
        <v>2021</v>
      </c>
      <c r="E39" s="8">
        <v>20</v>
      </c>
      <c r="F39" s="8">
        <v>5</v>
      </c>
      <c r="G39" s="8" t="s">
        <v>214</v>
      </c>
      <c r="H39" s="8">
        <v>8811</v>
      </c>
      <c r="I39" s="9">
        <v>331.43235879706339</v>
      </c>
      <c r="J39">
        <v>419890</v>
      </c>
      <c r="K39">
        <v>0.15794476578742361</v>
      </c>
      <c r="L39">
        <f t="shared" si="0"/>
        <v>-148.09320129202575</v>
      </c>
      <c r="M39">
        <f t="shared" si="1"/>
        <v>0.47680892171994699</v>
      </c>
      <c r="N39" t="str">
        <f t="shared" si="2"/>
        <v xml:space="preserve"> </v>
      </c>
      <c r="O39">
        <f t="shared" si="12"/>
        <v>492.66599484940099</v>
      </c>
      <c r="P39">
        <f t="shared" ref="P39:P70" si="13">SQRT(SUMXMY2(I37:I39,O37:O39)/3)</f>
        <v>147.97448198102032</v>
      </c>
      <c r="Q39">
        <f t="shared" si="6"/>
        <v>-151.90493045913905</v>
      </c>
      <c r="R39">
        <f t="shared" si="7"/>
        <v>0.50161113706720861</v>
      </c>
      <c r="S39" t="str">
        <f t="shared" si="4"/>
        <v xml:space="preserve"> </v>
      </c>
      <c r="T39">
        <f t="shared" si="8"/>
        <v>-0.2356682942011788</v>
      </c>
      <c r="U39">
        <f t="shared" si="9"/>
        <v>0.76433170579882126</v>
      </c>
      <c r="V39" t="b">
        <f t="shared" si="10"/>
        <v>0</v>
      </c>
      <c r="W39">
        <f t="shared" si="11"/>
        <v>0</v>
      </c>
      <c r="Y39">
        <v>37</v>
      </c>
      <c r="Z39" s="8" t="s">
        <v>142</v>
      </c>
      <c r="AA39">
        <v>233.24271699553489</v>
      </c>
    </row>
    <row r="40" spans="1:27" ht="15.75" x14ac:dyDescent="0.25">
      <c r="A40" s="6">
        <v>65</v>
      </c>
      <c r="B40" s="8" t="s">
        <v>140</v>
      </c>
      <c r="C40" s="8" t="s">
        <v>141</v>
      </c>
      <c r="D40" s="8">
        <v>2021</v>
      </c>
      <c r="E40" s="8">
        <v>21</v>
      </c>
      <c r="F40" s="8">
        <v>5</v>
      </c>
      <c r="G40" s="8" t="s">
        <v>214</v>
      </c>
      <c r="H40" s="8">
        <v>6178</v>
      </c>
      <c r="I40" s="9">
        <v>232.390093366049</v>
      </c>
      <c r="J40">
        <v>426068</v>
      </c>
      <c r="K40">
        <v>0.16026866672108411</v>
      </c>
      <c r="L40">
        <f t="shared" si="0"/>
        <v>-99.042265431014386</v>
      </c>
      <c r="M40">
        <f t="shared" si="1"/>
        <v>0.31888186204943353</v>
      </c>
      <c r="N40" t="str">
        <f t="shared" si="2"/>
        <v xml:space="preserve"> </v>
      </c>
      <c r="O40">
        <f t="shared" si="12"/>
        <v>347.78267075073387</v>
      </c>
      <c r="P40">
        <f t="shared" si="13"/>
        <v>148.94261186841962</v>
      </c>
      <c r="Q40">
        <f t="shared" si="6"/>
        <v>-144.88332409866712</v>
      </c>
      <c r="R40">
        <f t="shared" si="7"/>
        <v>0.47842481954697458</v>
      </c>
      <c r="S40" t="str">
        <f t="shared" si="4"/>
        <v xml:space="preserve"> </v>
      </c>
      <c r="T40">
        <f t="shared" si="8"/>
        <v>-0.29408021989208999</v>
      </c>
      <c r="U40">
        <f t="shared" si="9"/>
        <v>0.70591978010791001</v>
      </c>
      <c r="V40" t="b">
        <f t="shared" si="10"/>
        <v>0</v>
      </c>
      <c r="W40">
        <f t="shared" si="11"/>
        <v>0</v>
      </c>
      <c r="Y40">
        <v>38</v>
      </c>
      <c r="Z40" s="8" t="s">
        <v>144</v>
      </c>
      <c r="AA40">
        <v>150.22476036574042</v>
      </c>
    </row>
    <row r="41" spans="1:27" ht="15.75" x14ac:dyDescent="0.25">
      <c r="A41" s="6">
        <v>66</v>
      </c>
      <c r="B41" s="8" t="s">
        <v>142</v>
      </c>
      <c r="C41" s="8" t="s">
        <v>143</v>
      </c>
      <c r="D41" s="8">
        <v>2021</v>
      </c>
      <c r="E41" s="8">
        <v>22</v>
      </c>
      <c r="F41" s="8">
        <v>5</v>
      </c>
      <c r="G41" s="8" t="s">
        <v>214</v>
      </c>
      <c r="H41" s="8">
        <v>3613</v>
      </c>
      <c r="I41" s="9">
        <v>135.90569882349223</v>
      </c>
      <c r="J41">
        <v>429681</v>
      </c>
      <c r="K41">
        <v>0.16162772370931905</v>
      </c>
      <c r="L41">
        <f t="shared" si="0"/>
        <v>-96.484394542556771</v>
      </c>
      <c r="M41">
        <f t="shared" si="1"/>
        <v>0.31064640188256637</v>
      </c>
      <c r="N41" t="str">
        <f t="shared" si="2"/>
        <v xml:space="preserve"> </v>
      </c>
      <c r="O41">
        <f t="shared" si="12"/>
        <v>233.24271699553489</v>
      </c>
      <c r="P41">
        <f t="shared" si="13"/>
        <v>127.52284424991301</v>
      </c>
      <c r="Q41">
        <f t="shared" si="6"/>
        <v>-114.53995375519898</v>
      </c>
      <c r="R41">
        <f t="shared" si="7"/>
        <v>0.37822680454881985</v>
      </c>
      <c r="S41" t="str">
        <f t="shared" si="4"/>
        <v xml:space="preserve"> </v>
      </c>
      <c r="T41">
        <f t="shared" si="8"/>
        <v>-0.32934347622309551</v>
      </c>
      <c r="U41">
        <f t="shared" si="9"/>
        <v>0.67065652377690443</v>
      </c>
      <c r="V41" t="b">
        <f t="shared" si="10"/>
        <v>0</v>
      </c>
      <c r="W41">
        <f t="shared" si="11"/>
        <v>0</v>
      </c>
      <c r="Y41">
        <v>39</v>
      </c>
      <c r="Z41" s="8" t="s">
        <v>146</v>
      </c>
      <c r="AA41">
        <v>88.572548804239247</v>
      </c>
    </row>
    <row r="42" spans="1:27" ht="15.75" x14ac:dyDescent="0.25">
      <c r="A42" s="6">
        <v>67</v>
      </c>
      <c r="B42" s="8" t="s">
        <v>144</v>
      </c>
      <c r="C42" s="8" t="s">
        <v>145</v>
      </c>
      <c r="D42" s="8">
        <v>2021</v>
      </c>
      <c r="E42" s="8">
        <v>23</v>
      </c>
      <c r="F42" s="8">
        <v>6</v>
      </c>
      <c r="G42" s="8" t="s">
        <v>215</v>
      </c>
      <c r="H42" s="8">
        <v>2190</v>
      </c>
      <c r="I42" s="9">
        <v>82.378488907680051</v>
      </c>
      <c r="J42">
        <v>431871</v>
      </c>
      <c r="K42">
        <v>0.16245150859839583</v>
      </c>
      <c r="L42">
        <f t="shared" si="0"/>
        <v>-53.527209915812179</v>
      </c>
      <c r="M42">
        <f t="shared" si="1"/>
        <v>0.1723391149625309</v>
      </c>
      <c r="N42" t="str">
        <f t="shared" si="2"/>
        <v xml:space="preserve"> </v>
      </c>
      <c r="O42">
        <f t="shared" si="12"/>
        <v>150.22476036574042</v>
      </c>
      <c r="P42">
        <f t="shared" si="13"/>
        <v>95.556368308389693</v>
      </c>
      <c r="Q42">
        <f t="shared" si="6"/>
        <v>-83.017956629794469</v>
      </c>
      <c r="R42">
        <f t="shared" si="7"/>
        <v>0.27413680053834005</v>
      </c>
      <c r="S42" t="str">
        <f t="shared" si="4"/>
        <v xml:space="preserve"> </v>
      </c>
      <c r="T42">
        <f t="shared" si="8"/>
        <v>-0.35592946994946784</v>
      </c>
      <c r="U42">
        <f t="shared" si="9"/>
        <v>0.64407053005053216</v>
      </c>
      <c r="V42" t="b">
        <f t="shared" si="10"/>
        <v>0</v>
      </c>
      <c r="W42">
        <f t="shared" si="11"/>
        <v>0</v>
      </c>
      <c r="Y42">
        <v>40</v>
      </c>
      <c r="Z42" s="8" t="s">
        <v>148</v>
      </c>
      <c r="AA42">
        <v>53.71528865761055</v>
      </c>
    </row>
    <row r="43" spans="1:27" ht="15.75" x14ac:dyDescent="0.25">
      <c r="A43" s="6">
        <v>68</v>
      </c>
      <c r="B43" s="8" t="s">
        <v>146</v>
      </c>
      <c r="C43" s="8" t="s">
        <v>147</v>
      </c>
      <c r="D43" s="8">
        <v>2021</v>
      </c>
      <c r="E43" s="8">
        <v>24</v>
      </c>
      <c r="F43" s="8">
        <v>6</v>
      </c>
      <c r="G43" s="8" t="s">
        <v>215</v>
      </c>
      <c r="H43" s="8">
        <v>1261</v>
      </c>
      <c r="I43" s="9">
        <v>47.433458681545453</v>
      </c>
      <c r="J43">
        <v>433132</v>
      </c>
      <c r="K43">
        <v>0.16292584318521131</v>
      </c>
      <c r="L43">
        <f t="shared" si="0"/>
        <v>-34.945030226134598</v>
      </c>
      <c r="M43">
        <f t="shared" si="1"/>
        <v>0.11251091904440709</v>
      </c>
      <c r="N43" t="str">
        <f t="shared" si="2"/>
        <v xml:space="preserve"> </v>
      </c>
      <c r="O43">
        <f t="shared" si="12"/>
        <v>88.572548804239247</v>
      </c>
      <c r="P43">
        <f t="shared" si="13"/>
        <v>72.502957166147141</v>
      </c>
      <c r="Q43">
        <f t="shared" si="6"/>
        <v>-61.652211561501176</v>
      </c>
      <c r="R43">
        <f t="shared" si="7"/>
        <v>0.20358414865534172</v>
      </c>
      <c r="S43" t="str">
        <f t="shared" si="4"/>
        <v xml:space="preserve"> </v>
      </c>
      <c r="T43">
        <f t="shared" si="8"/>
        <v>-0.41039979968283113</v>
      </c>
      <c r="U43">
        <f t="shared" si="9"/>
        <v>0.58960020031716887</v>
      </c>
      <c r="V43" t="b">
        <f t="shared" si="10"/>
        <v>0</v>
      </c>
      <c r="W43">
        <f t="shared" si="11"/>
        <v>0</v>
      </c>
      <c r="Y43">
        <v>41</v>
      </c>
      <c r="Z43" s="8" t="s">
        <v>150</v>
      </c>
      <c r="AA43">
        <v>34.481102663031983</v>
      </c>
    </row>
    <row r="44" spans="1:27" ht="15.75" x14ac:dyDescent="0.25">
      <c r="A44" s="6">
        <v>69</v>
      </c>
      <c r="B44" s="8" t="s">
        <v>148</v>
      </c>
      <c r="C44" s="8" t="s">
        <v>149</v>
      </c>
      <c r="D44" s="8">
        <v>2021</v>
      </c>
      <c r="E44" s="8">
        <v>25</v>
      </c>
      <c r="F44" s="8">
        <v>6</v>
      </c>
      <c r="G44" s="8" t="s">
        <v>215</v>
      </c>
      <c r="H44" s="8">
        <v>833</v>
      </c>
      <c r="I44" s="9">
        <v>31.333918383606154</v>
      </c>
      <c r="J44">
        <v>433965</v>
      </c>
      <c r="K44">
        <v>0.16323918236904736</v>
      </c>
      <c r="L44">
        <f t="shared" si="0"/>
        <v>-16.099540297939299</v>
      </c>
      <c r="M44">
        <f t="shared" si="1"/>
        <v>5.1834955167929207E-2</v>
      </c>
      <c r="N44" t="str">
        <f t="shared" si="2"/>
        <v xml:space="preserve"> </v>
      </c>
      <c r="O44">
        <f t="shared" si="12"/>
        <v>53.71528865761055</v>
      </c>
      <c r="P44">
        <f t="shared" si="13"/>
        <v>47.597153354047087</v>
      </c>
      <c r="Q44">
        <f t="shared" si="6"/>
        <v>-34.857260146628697</v>
      </c>
      <c r="R44">
        <f t="shared" si="7"/>
        <v>0.11510350483259103</v>
      </c>
      <c r="S44" t="str">
        <f t="shared" si="4"/>
        <v xml:space="preserve"> </v>
      </c>
      <c r="T44">
        <f t="shared" si="8"/>
        <v>-0.39354473386183469</v>
      </c>
      <c r="U44">
        <f t="shared" si="9"/>
        <v>0.60645526613816536</v>
      </c>
      <c r="V44" t="b">
        <f t="shared" si="10"/>
        <v>0</v>
      </c>
      <c r="W44">
        <f t="shared" si="11"/>
        <v>0</v>
      </c>
      <c r="Y44">
        <v>42</v>
      </c>
      <c r="Z44" s="8" t="s">
        <v>152</v>
      </c>
      <c r="AA44">
        <v>25.578708884576454</v>
      </c>
    </row>
    <row r="45" spans="1:27" ht="15.75" x14ac:dyDescent="0.25">
      <c r="A45" s="6">
        <v>70</v>
      </c>
      <c r="B45" s="8" t="s">
        <v>150</v>
      </c>
      <c r="C45" s="8" t="s">
        <v>151</v>
      </c>
      <c r="D45" s="8">
        <v>2021</v>
      </c>
      <c r="E45" s="8">
        <v>26</v>
      </c>
      <c r="F45" s="8">
        <v>6</v>
      </c>
      <c r="G45" s="8" t="s">
        <v>215</v>
      </c>
      <c r="H45" s="8">
        <v>656</v>
      </c>
      <c r="I45" s="9">
        <v>24.675930923944343</v>
      </c>
      <c r="J45">
        <v>434621</v>
      </c>
      <c r="K45">
        <v>0.16348594167828681</v>
      </c>
      <c r="L45">
        <f t="shared" si="0"/>
        <v>-6.6579874596618112</v>
      </c>
      <c r="M45">
        <f t="shared" si="1"/>
        <v>2.1436418375522119E-2</v>
      </c>
      <c r="N45" t="str">
        <f t="shared" si="2"/>
        <v xml:space="preserve"> </v>
      </c>
      <c r="O45">
        <f t="shared" si="12"/>
        <v>34.481102663031983</v>
      </c>
      <c r="P45">
        <f t="shared" si="13"/>
        <v>27.625422254982293</v>
      </c>
      <c r="Q45">
        <f t="shared" si="6"/>
        <v>-19.234185994578567</v>
      </c>
      <c r="R45">
        <f t="shared" si="7"/>
        <v>6.3513948350070015E-2</v>
      </c>
      <c r="S45" t="str">
        <f t="shared" si="4"/>
        <v xml:space="preserve"> </v>
      </c>
      <c r="T45">
        <f t="shared" si="8"/>
        <v>-0.3580765639589169</v>
      </c>
      <c r="U45">
        <f t="shared" si="9"/>
        <v>0.64192343604108315</v>
      </c>
      <c r="V45" t="b">
        <f t="shared" si="10"/>
        <v>0</v>
      </c>
      <c r="W45">
        <f t="shared" si="11"/>
        <v>0</v>
      </c>
      <c r="Y45">
        <v>43</v>
      </c>
      <c r="Z45" s="8" t="s">
        <v>154</v>
      </c>
      <c r="AA45">
        <v>21.804595465822771</v>
      </c>
    </row>
    <row r="46" spans="1:27" ht="15.75" x14ac:dyDescent="0.25">
      <c r="A46" s="6">
        <v>71</v>
      </c>
      <c r="B46" s="8" t="s">
        <v>152</v>
      </c>
      <c r="C46" s="8" t="s">
        <v>153</v>
      </c>
      <c r="D46" s="8">
        <v>2021</v>
      </c>
      <c r="E46" s="8">
        <v>27</v>
      </c>
      <c r="F46" s="8">
        <v>7</v>
      </c>
      <c r="G46" s="8" t="s">
        <v>215</v>
      </c>
      <c r="H46" s="8">
        <v>551</v>
      </c>
      <c r="I46" s="9">
        <v>20.726277346178861</v>
      </c>
      <c r="J46">
        <v>435172</v>
      </c>
      <c r="K46">
        <v>0.16369320445174859</v>
      </c>
      <c r="L46">
        <f t="shared" si="0"/>
        <v>-3.9496535777654813</v>
      </c>
      <c r="M46">
        <f t="shared" si="1"/>
        <v>1.2716519375309734E-2</v>
      </c>
      <c r="N46" t="str">
        <f t="shared" si="2"/>
        <v xml:space="preserve"> </v>
      </c>
      <c r="O46">
        <f t="shared" si="12"/>
        <v>25.578708884576454</v>
      </c>
      <c r="P46">
        <f t="shared" si="13"/>
        <v>14.383013360789249</v>
      </c>
      <c r="Q46">
        <f t="shared" si="6"/>
        <v>-8.9023937784555294</v>
      </c>
      <c r="R46">
        <f t="shared" si="7"/>
        <v>2.9396938284582598E-2</v>
      </c>
      <c r="S46" t="str">
        <f t="shared" si="4"/>
        <v xml:space="preserve"> </v>
      </c>
      <c r="T46">
        <f t="shared" si="8"/>
        <v>-0.25818181818181818</v>
      </c>
      <c r="U46">
        <f t="shared" si="9"/>
        <v>0.74181818181818182</v>
      </c>
      <c r="V46" t="b">
        <f t="shared" si="10"/>
        <v>0</v>
      </c>
      <c r="W46">
        <f t="shared" si="11"/>
        <v>0</v>
      </c>
      <c r="Y46">
        <v>44</v>
      </c>
      <c r="Z46" s="8" t="s">
        <v>156</v>
      </c>
      <c r="AA46">
        <v>21.503669478945397</v>
      </c>
    </row>
    <row r="47" spans="1:27" ht="15.75" x14ac:dyDescent="0.25">
      <c r="A47" s="6">
        <v>72</v>
      </c>
      <c r="B47" s="8" t="s">
        <v>154</v>
      </c>
      <c r="C47" s="8" t="s">
        <v>155</v>
      </c>
      <c r="D47" s="8">
        <v>2021</v>
      </c>
      <c r="E47" s="8">
        <v>28</v>
      </c>
      <c r="F47" s="8">
        <v>7</v>
      </c>
      <c r="G47" s="8" t="s">
        <v>215</v>
      </c>
      <c r="H47" s="8">
        <v>532</v>
      </c>
      <c r="I47" s="9">
        <v>20.011578127345107</v>
      </c>
      <c r="J47">
        <v>435704</v>
      </c>
      <c r="K47">
        <v>0.16389332023302203</v>
      </c>
      <c r="L47">
        <f t="shared" si="0"/>
        <v>-0.7146992188337542</v>
      </c>
      <c r="M47">
        <f t="shared" si="1"/>
        <v>2.3010844583893817E-3</v>
      </c>
      <c r="N47" t="str">
        <f t="shared" si="2"/>
        <v xml:space="preserve"> </v>
      </c>
      <c r="O47">
        <f t="shared" si="12"/>
        <v>21.804595465822771</v>
      </c>
      <c r="P47">
        <f t="shared" si="13"/>
        <v>6.4005831985301693</v>
      </c>
      <c r="Q47">
        <f t="shared" si="6"/>
        <v>-3.7741134187536822</v>
      </c>
      <c r="R47">
        <f t="shared" si="7"/>
        <v>1.2462645667125863E-2</v>
      </c>
      <c r="S47" t="str">
        <f t="shared" si="4"/>
        <v xml:space="preserve"> </v>
      </c>
      <c r="T47">
        <f t="shared" si="8"/>
        <v>-0.14754901960784311</v>
      </c>
      <c r="U47">
        <f t="shared" si="9"/>
        <v>0.85245098039215683</v>
      </c>
      <c r="V47" t="b">
        <f t="shared" si="10"/>
        <v>0</v>
      </c>
      <c r="W47">
        <f t="shared" si="11"/>
        <v>0</v>
      </c>
      <c r="Y47">
        <v>45</v>
      </c>
      <c r="Z47" s="8" t="s">
        <v>158</v>
      </c>
      <c r="AA47">
        <v>23.497304142007977</v>
      </c>
    </row>
    <row r="48" spans="1:27" ht="15.75" x14ac:dyDescent="0.25">
      <c r="A48" s="6">
        <v>73</v>
      </c>
      <c r="B48" s="8" t="s">
        <v>156</v>
      </c>
      <c r="C48" s="8" t="s">
        <v>157</v>
      </c>
      <c r="D48" s="8">
        <v>2021</v>
      </c>
      <c r="E48" s="8">
        <v>29</v>
      </c>
      <c r="F48" s="8">
        <v>7</v>
      </c>
      <c r="G48" s="8" t="s">
        <v>215</v>
      </c>
      <c r="H48" s="8">
        <v>632</v>
      </c>
      <c r="I48" s="9">
        <v>23.773152963312231</v>
      </c>
      <c r="J48">
        <v>436336</v>
      </c>
      <c r="K48">
        <v>0.16413105176265516</v>
      </c>
      <c r="L48">
        <f t="shared" si="0"/>
        <v>3.7615748359671244</v>
      </c>
      <c r="M48">
        <f t="shared" si="1"/>
        <v>1.2110970833628314E-2</v>
      </c>
      <c r="N48" t="str">
        <f t="shared" si="2"/>
        <v xml:space="preserve"> </v>
      </c>
      <c r="O48">
        <f t="shared" si="12"/>
        <v>21.503669478945397</v>
      </c>
      <c r="P48">
        <f t="shared" si="13"/>
        <v>3.2614699291746239</v>
      </c>
      <c r="Q48">
        <f t="shared" si="6"/>
        <v>-0.30092598687737393</v>
      </c>
      <c r="R48">
        <f t="shared" si="7"/>
        <v>9.9369932229576279E-4</v>
      </c>
      <c r="S48" t="str">
        <f t="shared" si="4"/>
        <v xml:space="preserve"> </v>
      </c>
      <c r="T48">
        <f t="shared" si="8"/>
        <v>-1.3801035077631E-2</v>
      </c>
      <c r="U48">
        <f t="shared" si="9"/>
        <v>0.98619896492236903</v>
      </c>
      <c r="V48" t="b">
        <f t="shared" si="10"/>
        <v>1</v>
      </c>
      <c r="W48">
        <f t="shared" si="11"/>
        <v>1</v>
      </c>
      <c r="Y48">
        <v>46</v>
      </c>
      <c r="Z48" s="8" t="s">
        <v>160</v>
      </c>
      <c r="AA48">
        <v>28.776047495148514</v>
      </c>
    </row>
    <row r="49" spans="1:27" ht="15.75" x14ac:dyDescent="0.25">
      <c r="A49" s="6">
        <v>74</v>
      </c>
      <c r="B49" s="8" t="s">
        <v>158</v>
      </c>
      <c r="C49" s="8" t="s">
        <v>159</v>
      </c>
      <c r="D49" s="8">
        <v>2021</v>
      </c>
      <c r="E49" s="8">
        <v>30</v>
      </c>
      <c r="F49" s="8">
        <v>7</v>
      </c>
      <c r="G49" s="8" t="s">
        <v>215</v>
      </c>
      <c r="H49" s="8">
        <v>710</v>
      </c>
      <c r="I49" s="9">
        <v>26.707181335366592</v>
      </c>
      <c r="J49">
        <v>437046</v>
      </c>
      <c r="K49">
        <v>0.16439812357600883</v>
      </c>
      <c r="L49">
        <f t="shared" si="0"/>
        <v>2.9340283720543603</v>
      </c>
      <c r="M49">
        <f t="shared" si="1"/>
        <v>9.4465572502300966E-3</v>
      </c>
      <c r="N49" t="str">
        <f t="shared" si="2"/>
        <v xml:space="preserve"> </v>
      </c>
      <c r="O49">
        <f t="shared" si="12"/>
        <v>23.497304142007977</v>
      </c>
      <c r="P49">
        <f t="shared" si="13"/>
        <v>2.4945793271504471</v>
      </c>
      <c r="Q49">
        <f t="shared" si="6"/>
        <v>1.9936346630625792</v>
      </c>
      <c r="R49">
        <f t="shared" si="7"/>
        <v>6.5832580102093523E-3</v>
      </c>
      <c r="S49" t="str">
        <f t="shared" si="4"/>
        <v xml:space="preserve"> </v>
      </c>
      <c r="T49">
        <f t="shared" si="8"/>
        <v>9.2711370262390805E-2</v>
      </c>
      <c r="U49">
        <f t="shared" si="9"/>
        <v>1.0927113702623907</v>
      </c>
      <c r="V49" t="b">
        <f t="shared" si="10"/>
        <v>0</v>
      </c>
      <c r="W49">
        <f t="shared" si="11"/>
        <v>0</v>
      </c>
      <c r="Y49">
        <v>47</v>
      </c>
      <c r="Z49" s="8" t="s">
        <v>162</v>
      </c>
      <c r="AA49">
        <v>36.249042835936535</v>
      </c>
    </row>
    <row r="50" spans="1:27" ht="15.75" x14ac:dyDescent="0.25">
      <c r="A50" s="6">
        <v>75</v>
      </c>
      <c r="B50" s="8" t="s">
        <v>160</v>
      </c>
      <c r="C50" s="8" t="s">
        <v>161</v>
      </c>
      <c r="D50" s="8">
        <v>2021</v>
      </c>
      <c r="E50" s="8">
        <v>31</v>
      </c>
      <c r="F50" s="8">
        <v>7</v>
      </c>
      <c r="G50" s="8" t="s">
        <v>215</v>
      </c>
      <c r="H50" s="8">
        <v>953</v>
      </c>
      <c r="I50" s="9">
        <v>35.847808186766706</v>
      </c>
      <c r="J50">
        <v>437999</v>
      </c>
      <c r="K50">
        <v>0.16475660165787651</v>
      </c>
      <c r="L50">
        <f t="shared" si="0"/>
        <v>9.1406268514001141</v>
      </c>
      <c r="M50">
        <f t="shared" si="1"/>
        <v>2.9429659125716812E-2</v>
      </c>
      <c r="N50" t="str">
        <f t="shared" si="2"/>
        <v xml:space="preserve"> </v>
      </c>
      <c r="O50">
        <f t="shared" si="12"/>
        <v>28.776047495148514</v>
      </c>
      <c r="P50">
        <f t="shared" si="13"/>
        <v>4.6713190914263825</v>
      </c>
      <c r="Q50">
        <f t="shared" si="6"/>
        <v>5.2787433531405377</v>
      </c>
      <c r="R50">
        <f t="shared" si="7"/>
        <v>1.7431142278604629E-2</v>
      </c>
      <c r="S50" t="str">
        <f t="shared" si="4"/>
        <v xml:space="preserve"> </v>
      </c>
      <c r="T50">
        <f t="shared" si="8"/>
        <v>0.22465314834578462</v>
      </c>
      <c r="U50">
        <f t="shared" si="9"/>
        <v>1.2246531483457845</v>
      </c>
      <c r="V50" t="b">
        <f t="shared" si="10"/>
        <v>0</v>
      </c>
      <c r="W50">
        <f t="shared" si="11"/>
        <v>0</v>
      </c>
      <c r="Y50">
        <v>48</v>
      </c>
      <c r="Z50" s="8" t="s">
        <v>164</v>
      </c>
      <c r="AA50">
        <v>46.668605131565471</v>
      </c>
    </row>
    <row r="51" spans="1:27" ht="15.75" x14ac:dyDescent="0.25">
      <c r="A51" s="6">
        <v>76</v>
      </c>
      <c r="B51" s="8" t="s">
        <v>162</v>
      </c>
      <c r="C51" s="8" t="s">
        <v>163</v>
      </c>
      <c r="D51" s="8">
        <v>2021</v>
      </c>
      <c r="E51" s="8">
        <v>32</v>
      </c>
      <c r="F51" s="8">
        <v>8</v>
      </c>
      <c r="G51" s="8" t="s">
        <v>215</v>
      </c>
      <c r="H51" s="8">
        <v>1228</v>
      </c>
      <c r="I51" s="9">
        <v>46.192138985676301</v>
      </c>
      <c r="J51">
        <v>439227</v>
      </c>
      <c r="K51">
        <v>0.16521852304773327</v>
      </c>
      <c r="L51">
        <f t="shared" si="0"/>
        <v>10.344330798909596</v>
      </c>
      <c r="M51">
        <f t="shared" si="1"/>
        <v>3.3305169792477878E-2</v>
      </c>
      <c r="N51" t="str">
        <f t="shared" si="2"/>
        <v xml:space="preserve"> </v>
      </c>
      <c r="O51">
        <f t="shared" si="12"/>
        <v>36.249042835936535</v>
      </c>
      <c r="P51">
        <f t="shared" si="13"/>
        <v>7.2841900011584393</v>
      </c>
      <c r="Q51">
        <f t="shared" si="6"/>
        <v>7.472995340788021</v>
      </c>
      <c r="R51">
        <f t="shared" si="7"/>
        <v>2.4676866503677786E-2</v>
      </c>
      <c r="S51" t="str">
        <f t="shared" si="4"/>
        <v xml:space="preserve"> </v>
      </c>
      <c r="T51">
        <f t="shared" si="8"/>
        <v>0.2596949891067537</v>
      </c>
      <c r="U51">
        <f t="shared" si="9"/>
        <v>1.2596949891067537</v>
      </c>
      <c r="V51" t="b">
        <f t="shared" si="10"/>
        <v>0</v>
      </c>
      <c r="W51">
        <f t="shared" si="11"/>
        <v>0</v>
      </c>
      <c r="Y51">
        <v>49</v>
      </c>
      <c r="Z51" s="8" t="s">
        <v>166</v>
      </c>
      <c r="AA51">
        <v>57.664942235376031</v>
      </c>
    </row>
    <row r="52" spans="1:27" ht="15.75" x14ac:dyDescent="0.25">
      <c r="A52" s="6">
        <v>77</v>
      </c>
      <c r="B52" s="8" t="s">
        <v>164</v>
      </c>
      <c r="C52" s="8" t="s">
        <v>165</v>
      </c>
      <c r="D52" s="8">
        <v>2021</v>
      </c>
      <c r="E52" s="8">
        <v>33</v>
      </c>
      <c r="F52" s="8">
        <v>8</v>
      </c>
      <c r="G52" s="8" t="s">
        <v>215</v>
      </c>
      <c r="H52" s="8">
        <v>1541</v>
      </c>
      <c r="I52" s="9">
        <v>57.965868222253398</v>
      </c>
      <c r="J52">
        <v>440768</v>
      </c>
      <c r="K52">
        <v>0.16579818172995578</v>
      </c>
      <c r="L52">
        <f t="shared" si="0"/>
        <v>11.773729236577097</v>
      </c>
      <c r="M52">
        <f t="shared" si="1"/>
        <v>3.7907338709256617E-2</v>
      </c>
      <c r="N52" t="str">
        <f t="shared" si="2"/>
        <v xml:space="preserve"> </v>
      </c>
      <c r="O52">
        <f t="shared" si="12"/>
        <v>46.668605131565471</v>
      </c>
      <c r="P52">
        <f t="shared" si="13"/>
        <v>9.6004012704800648</v>
      </c>
      <c r="Q52">
        <f t="shared" si="6"/>
        <v>10.419562295628936</v>
      </c>
      <c r="R52">
        <f t="shared" si="7"/>
        <v>3.4406839034490336E-2</v>
      </c>
      <c r="S52" t="str">
        <f t="shared" si="4"/>
        <v xml:space="preserve"> </v>
      </c>
      <c r="T52">
        <f t="shared" si="8"/>
        <v>0.28744379107575224</v>
      </c>
      <c r="U52">
        <f t="shared" si="9"/>
        <v>1.2874437910757524</v>
      </c>
      <c r="V52" t="b">
        <f t="shared" si="10"/>
        <v>0</v>
      </c>
      <c r="W52">
        <f t="shared" si="11"/>
        <v>0</v>
      </c>
      <c r="Y52">
        <v>50</v>
      </c>
      <c r="Z52" s="8" t="s">
        <v>168</v>
      </c>
      <c r="AA52">
        <v>74.378873089856612</v>
      </c>
    </row>
    <row r="53" spans="1:27" ht="15.75" x14ac:dyDescent="0.25">
      <c r="A53" s="6">
        <v>78</v>
      </c>
      <c r="B53" s="8" t="s">
        <v>166</v>
      </c>
      <c r="C53" s="8" t="s">
        <v>167</v>
      </c>
      <c r="D53" s="8">
        <v>2021</v>
      </c>
      <c r="E53" s="8">
        <v>34</v>
      </c>
      <c r="F53" s="8">
        <v>8</v>
      </c>
      <c r="G53" s="8" t="s">
        <v>215</v>
      </c>
      <c r="H53" s="8">
        <v>1830</v>
      </c>
      <c r="I53" s="9">
        <v>68.836819498198395</v>
      </c>
      <c r="J53">
        <v>442598</v>
      </c>
      <c r="K53">
        <v>0.16648654992493778</v>
      </c>
      <c r="L53">
        <f t="shared" si="0"/>
        <v>10.870951275944996</v>
      </c>
      <c r="M53">
        <f t="shared" si="1"/>
        <v>3.5000705709185849E-2</v>
      </c>
      <c r="N53" t="str">
        <f t="shared" si="2"/>
        <v xml:space="preserve"> </v>
      </c>
      <c r="O53">
        <f t="shared" si="12"/>
        <v>57.664942235376031</v>
      </c>
      <c r="P53">
        <f t="shared" si="13"/>
        <v>10.821339349617753</v>
      </c>
      <c r="Q53">
        <f t="shared" si="6"/>
        <v>10.996337103810561</v>
      </c>
      <c r="R53">
        <f t="shared" si="7"/>
        <v>3.6311429402223851E-2</v>
      </c>
      <c r="S53" t="str">
        <f t="shared" si="4"/>
        <v xml:space="preserve"> </v>
      </c>
      <c r="T53">
        <f t="shared" si="8"/>
        <v>0.23562600752283711</v>
      </c>
      <c r="U53">
        <f t="shared" si="9"/>
        <v>1.2356260075228371</v>
      </c>
      <c r="V53" t="b">
        <f t="shared" si="10"/>
        <v>0</v>
      </c>
      <c r="W53">
        <f t="shared" si="11"/>
        <v>0</v>
      </c>
      <c r="Y53">
        <v>51</v>
      </c>
      <c r="Z53" s="8" t="s">
        <v>170</v>
      </c>
      <c r="AA53">
        <v>99.995197722792739</v>
      </c>
    </row>
    <row r="54" spans="1:27" ht="15.75" x14ac:dyDescent="0.25">
      <c r="A54" s="6">
        <v>79</v>
      </c>
      <c r="B54" s="8" t="s">
        <v>168</v>
      </c>
      <c r="C54" s="8" t="s">
        <v>169</v>
      </c>
      <c r="D54" s="8">
        <v>2021</v>
      </c>
      <c r="E54" s="8">
        <v>35</v>
      </c>
      <c r="F54" s="8">
        <v>8</v>
      </c>
      <c r="G54" s="8" t="s">
        <v>215</v>
      </c>
      <c r="H54" s="8">
        <v>2561</v>
      </c>
      <c r="I54" s="9">
        <v>96.333931549118077</v>
      </c>
      <c r="J54">
        <v>445159</v>
      </c>
      <c r="K54">
        <v>0.16744988924042895</v>
      </c>
      <c r="L54">
        <f t="shared" si="0"/>
        <v>27.497112050919682</v>
      </c>
      <c r="M54">
        <f t="shared" si="1"/>
        <v>8.8531196793822986E-2</v>
      </c>
      <c r="N54" t="str">
        <f t="shared" si="2"/>
        <v xml:space="preserve"> </v>
      </c>
      <c r="O54">
        <f t="shared" si="12"/>
        <v>74.378873089856612</v>
      </c>
      <c r="P54">
        <f t="shared" si="13"/>
        <v>15.64676310365156</v>
      </c>
      <c r="Q54">
        <f t="shared" si="6"/>
        <v>16.71393085448058</v>
      </c>
      <c r="R54">
        <f t="shared" si="7"/>
        <v>5.5191716525843065E-2</v>
      </c>
      <c r="S54" t="str">
        <f t="shared" si="4"/>
        <v xml:space="preserve"> </v>
      </c>
      <c r="T54">
        <f t="shared" si="8"/>
        <v>0.28984561861274166</v>
      </c>
      <c r="U54">
        <f t="shared" si="9"/>
        <v>1.2898456186127416</v>
      </c>
      <c r="V54" t="b">
        <f t="shared" si="10"/>
        <v>0</v>
      </c>
      <c r="W54">
        <f t="shared" si="11"/>
        <v>0</v>
      </c>
      <c r="Y54">
        <v>52</v>
      </c>
      <c r="Z54" s="8" t="s">
        <v>172</v>
      </c>
      <c r="AA54">
        <v>151.50369580996923</v>
      </c>
    </row>
    <row r="55" spans="1:27" ht="15.75" x14ac:dyDescent="0.25">
      <c r="A55" s="6">
        <v>80</v>
      </c>
      <c r="B55" s="8" t="s">
        <v>170</v>
      </c>
      <c r="C55" s="8" t="s">
        <v>171</v>
      </c>
      <c r="D55" s="8">
        <v>2021</v>
      </c>
      <c r="E55" s="8">
        <v>36</v>
      </c>
      <c r="F55" s="8">
        <v>9</v>
      </c>
      <c r="G55" s="8" t="s">
        <v>212</v>
      </c>
      <c r="H55" s="8">
        <v>3584</v>
      </c>
      <c r="I55" s="9">
        <v>134.81484212106176</v>
      </c>
      <c r="J55">
        <v>448743</v>
      </c>
      <c r="K55">
        <v>0.16879803766163956</v>
      </c>
      <c r="L55">
        <f t="shared" si="0"/>
        <v>38.480910571943681</v>
      </c>
      <c r="M55">
        <f t="shared" si="1"/>
        <v>0.12389523162801766</v>
      </c>
      <c r="N55" t="str">
        <f t="shared" si="2"/>
        <v xml:space="preserve"> </v>
      </c>
      <c r="O55">
        <f t="shared" si="12"/>
        <v>99.995197722792739</v>
      </c>
      <c r="P55">
        <f t="shared" si="13"/>
        <v>24.625481853472181</v>
      </c>
      <c r="Q55">
        <f t="shared" si="6"/>
        <v>25.616324632936127</v>
      </c>
      <c r="R55">
        <f t="shared" si="7"/>
        <v>8.4588654810425726E-2</v>
      </c>
      <c r="S55" t="str">
        <f t="shared" si="4"/>
        <v xml:space="preserve"> </v>
      </c>
      <c r="T55">
        <f t="shared" si="8"/>
        <v>0.34440323668240064</v>
      </c>
      <c r="U55">
        <f t="shared" si="9"/>
        <v>1.3444032366824006</v>
      </c>
      <c r="V55" t="b">
        <f t="shared" si="10"/>
        <v>0</v>
      </c>
      <c r="W55">
        <f t="shared" si="11"/>
        <v>0</v>
      </c>
      <c r="Y55">
        <v>53</v>
      </c>
      <c r="Z55" s="8" t="s">
        <v>174</v>
      </c>
      <c r="AA55">
        <v>239.03554224292427</v>
      </c>
    </row>
    <row r="56" spans="1:27" ht="15.75" x14ac:dyDescent="0.25">
      <c r="A56" s="6">
        <v>81</v>
      </c>
      <c r="B56" s="8" t="s">
        <v>172</v>
      </c>
      <c r="C56" s="8" t="s">
        <v>173</v>
      </c>
      <c r="D56" s="8">
        <v>2021</v>
      </c>
      <c r="E56" s="8">
        <v>37</v>
      </c>
      <c r="F56" s="8">
        <v>9</v>
      </c>
      <c r="G56" s="8" t="s">
        <v>212</v>
      </c>
      <c r="H56" s="8">
        <v>5938</v>
      </c>
      <c r="I56" s="9">
        <v>223.3623137597279</v>
      </c>
      <c r="J56">
        <v>454681</v>
      </c>
      <c r="K56">
        <v>0.17103166079923685</v>
      </c>
      <c r="L56">
        <f t="shared" si="0"/>
        <v>88.547471638666138</v>
      </c>
      <c r="M56">
        <f t="shared" si="1"/>
        <v>0.28509225342361061</v>
      </c>
      <c r="N56" t="str">
        <f t="shared" si="2"/>
        <v xml:space="preserve"> </v>
      </c>
      <c r="O56">
        <f t="shared" si="12"/>
        <v>151.50369580996923</v>
      </c>
      <c r="P56">
        <f t="shared" si="13"/>
        <v>47.812457238746447</v>
      </c>
      <c r="Q56">
        <f t="shared" si="6"/>
        <v>51.508498087176491</v>
      </c>
      <c r="R56">
        <f t="shared" si="7"/>
        <v>0.17008820066628916</v>
      </c>
      <c r="S56" t="str">
        <f t="shared" si="4"/>
        <v xml:space="preserve"> </v>
      </c>
      <c r="T56">
        <f t="shared" si="8"/>
        <v>0.51510971786833848</v>
      </c>
      <c r="U56">
        <f t="shared" si="9"/>
        <v>1.5151097178683386</v>
      </c>
      <c r="V56" t="b">
        <f t="shared" si="10"/>
        <v>0</v>
      </c>
      <c r="W56">
        <f t="shared" si="11"/>
        <v>0</v>
      </c>
      <c r="Y56">
        <v>54</v>
      </c>
      <c r="Z56" s="8" t="s">
        <v>176</v>
      </c>
      <c r="AA56">
        <v>368.6594110903514</v>
      </c>
    </row>
    <row r="57" spans="1:27" ht="15.75" x14ac:dyDescent="0.25">
      <c r="A57" s="6">
        <v>82</v>
      </c>
      <c r="B57" s="8" t="s">
        <v>174</v>
      </c>
      <c r="C57" s="8" t="s">
        <v>175</v>
      </c>
      <c r="D57" s="8">
        <v>2021</v>
      </c>
      <c r="E57" s="8">
        <v>38</v>
      </c>
      <c r="F57" s="8">
        <v>9</v>
      </c>
      <c r="G57" s="8" t="s">
        <v>212</v>
      </c>
      <c r="H57" s="8">
        <v>9542</v>
      </c>
      <c r="I57" s="9">
        <v>358.92947084798311</v>
      </c>
      <c r="J57">
        <v>464223</v>
      </c>
      <c r="K57">
        <v>0.1746209555077167</v>
      </c>
      <c r="L57">
        <f t="shared" si="0"/>
        <v>135.56715708825521</v>
      </c>
      <c r="M57">
        <f t="shared" si="1"/>
        <v>0.43647938884396464</v>
      </c>
      <c r="N57" t="str">
        <f t="shared" si="2"/>
        <v xml:space="preserve"> </v>
      </c>
      <c r="O57">
        <f t="shared" si="12"/>
        <v>239.03554224292427</v>
      </c>
      <c r="P57">
        <f t="shared" si="13"/>
        <v>83.16774760692239</v>
      </c>
      <c r="Q57">
        <f t="shared" si="6"/>
        <v>87.531846432955035</v>
      </c>
      <c r="R57">
        <f t="shared" si="7"/>
        <v>0.28904229037277634</v>
      </c>
      <c r="S57" t="str">
        <f t="shared" si="4"/>
        <v xml:space="preserve"> </v>
      </c>
      <c r="T57">
        <f t="shared" si="8"/>
        <v>0.57775386907225057</v>
      </c>
      <c r="U57">
        <f t="shared" si="9"/>
        <v>1.5777538690722506</v>
      </c>
      <c r="V57" t="b">
        <f t="shared" si="10"/>
        <v>0</v>
      </c>
      <c r="W57">
        <f t="shared" si="11"/>
        <v>0</v>
      </c>
      <c r="Y57">
        <v>55</v>
      </c>
      <c r="Z57" s="8" t="s">
        <v>178</v>
      </c>
      <c r="AA57">
        <v>525.17854001494345</v>
      </c>
    </row>
    <row r="58" spans="1:27" ht="15.75" x14ac:dyDescent="0.25">
      <c r="A58" s="6">
        <v>83</v>
      </c>
      <c r="B58" s="8" t="s">
        <v>176</v>
      </c>
      <c r="C58" s="8" t="s">
        <v>177</v>
      </c>
      <c r="D58" s="8">
        <v>2021</v>
      </c>
      <c r="E58" s="8">
        <v>39</v>
      </c>
      <c r="F58" s="8">
        <v>9</v>
      </c>
      <c r="G58" s="8" t="s">
        <v>212</v>
      </c>
      <c r="H58" s="8">
        <v>13922</v>
      </c>
      <c r="I58" s="9">
        <v>523.68644866334319</v>
      </c>
      <c r="J58">
        <v>478145</v>
      </c>
      <c r="K58">
        <v>0.1798578199943501</v>
      </c>
      <c r="L58">
        <f t="shared" si="0"/>
        <v>164.75697781536007</v>
      </c>
      <c r="M58">
        <f t="shared" si="1"/>
        <v>0.53046052251292031</v>
      </c>
      <c r="N58" t="str">
        <f t="shared" si="2"/>
        <v xml:space="preserve"> </v>
      </c>
      <c r="O58">
        <f t="shared" si="12"/>
        <v>368.6594110903514</v>
      </c>
      <c r="P58">
        <f t="shared" si="13"/>
        <v>120.51500248055167</v>
      </c>
      <c r="Q58">
        <f t="shared" si="6"/>
        <v>129.62386884742713</v>
      </c>
      <c r="R58">
        <f t="shared" si="7"/>
        <v>0.42803598307889423</v>
      </c>
      <c r="S58" t="str">
        <f t="shared" si="4"/>
        <v xml:space="preserve"> </v>
      </c>
      <c r="T58">
        <f t="shared" si="8"/>
        <v>0.54227864036928242</v>
      </c>
      <c r="U58">
        <f t="shared" si="9"/>
        <v>1.5422786403692823</v>
      </c>
      <c r="V58" t="b">
        <f t="shared" si="10"/>
        <v>0</v>
      </c>
      <c r="W58">
        <f t="shared" si="11"/>
        <v>0</v>
      </c>
      <c r="Y58">
        <v>56</v>
      </c>
      <c r="Z58" s="8" t="s">
        <v>180</v>
      </c>
      <c r="AA58">
        <v>708.7308534273526</v>
      </c>
    </row>
    <row r="59" spans="1:27" ht="15.75" x14ac:dyDescent="0.25">
      <c r="A59" s="6">
        <v>84</v>
      </c>
      <c r="B59" s="8" t="s">
        <v>178</v>
      </c>
      <c r="C59" s="8" t="s">
        <v>179</v>
      </c>
      <c r="D59" s="8">
        <v>2021</v>
      </c>
      <c r="E59" s="8">
        <v>40</v>
      </c>
      <c r="F59" s="8">
        <v>10</v>
      </c>
      <c r="G59" s="8" t="s">
        <v>212</v>
      </c>
      <c r="H59" s="8">
        <v>18421</v>
      </c>
      <c r="I59" s="9">
        <v>692.91970053350417</v>
      </c>
      <c r="J59">
        <v>496566</v>
      </c>
      <c r="K59">
        <v>0.18678701699968517</v>
      </c>
      <c r="L59">
        <f t="shared" si="0"/>
        <v>169.23325187016098</v>
      </c>
      <c r="M59">
        <f t="shared" si="1"/>
        <v>0.54487257780493803</v>
      </c>
      <c r="N59" t="str">
        <f t="shared" si="2"/>
        <v xml:space="preserve"> </v>
      </c>
      <c r="O59">
        <f t="shared" si="12"/>
        <v>525.17854001494345</v>
      </c>
      <c r="P59">
        <f t="shared" si="13"/>
        <v>148.93514631893342</v>
      </c>
      <c r="Q59">
        <f t="shared" si="6"/>
        <v>156.51912892459205</v>
      </c>
      <c r="R59">
        <f t="shared" si="7"/>
        <v>0.51684786000907679</v>
      </c>
      <c r="S59" t="str">
        <f t="shared" si="4"/>
        <v xml:space="preserve"> </v>
      </c>
      <c r="T59">
        <f t="shared" si="8"/>
        <v>0.42456295490102708</v>
      </c>
      <c r="U59">
        <f t="shared" si="9"/>
        <v>1.424562954901027</v>
      </c>
      <c r="V59" t="b">
        <f t="shared" si="10"/>
        <v>0</v>
      </c>
      <c r="W59">
        <f t="shared" si="11"/>
        <v>0</v>
      </c>
      <c r="Y59">
        <v>57</v>
      </c>
      <c r="Z59" s="8" t="s">
        <v>182</v>
      </c>
      <c r="AA59">
        <v>874.74168952136858</v>
      </c>
    </row>
    <row r="60" spans="1:27" ht="15.75" x14ac:dyDescent="0.25">
      <c r="A60" s="6">
        <v>85</v>
      </c>
      <c r="B60" s="8" t="s">
        <v>180</v>
      </c>
      <c r="C60" s="8" t="s">
        <v>181</v>
      </c>
      <c r="D60" s="8">
        <v>2021</v>
      </c>
      <c r="E60" s="8">
        <v>41</v>
      </c>
      <c r="F60" s="8">
        <v>10</v>
      </c>
      <c r="G60" s="8" t="s">
        <v>212</v>
      </c>
      <c r="H60" s="8">
        <v>24181</v>
      </c>
      <c r="I60" s="9">
        <v>909.58641108521056</v>
      </c>
      <c r="J60">
        <v>520747</v>
      </c>
      <c r="K60">
        <v>0.19588288111053725</v>
      </c>
      <c r="L60">
        <f t="shared" si="0"/>
        <v>216.66671055170639</v>
      </c>
      <c r="M60">
        <f t="shared" si="1"/>
        <v>0.697591920016991</v>
      </c>
      <c r="N60" t="str">
        <f t="shared" si="2"/>
        <v xml:space="preserve"> </v>
      </c>
      <c r="O60">
        <f t="shared" si="12"/>
        <v>708.7308534273526</v>
      </c>
      <c r="P60">
        <f t="shared" si="13"/>
        <v>175.60698007465464</v>
      </c>
      <c r="Q60">
        <f t="shared" si="6"/>
        <v>183.55231341240915</v>
      </c>
      <c r="R60">
        <f t="shared" si="7"/>
        <v>0.60611518246197837</v>
      </c>
      <c r="S60" t="str">
        <f t="shared" si="4"/>
        <v xml:space="preserve"> </v>
      </c>
      <c r="T60">
        <f t="shared" si="8"/>
        <v>0.34950459591739286</v>
      </c>
      <c r="U60">
        <f t="shared" si="9"/>
        <v>1.3495045959173928</v>
      </c>
      <c r="V60" t="b">
        <f t="shared" si="10"/>
        <v>0</v>
      </c>
      <c r="W60">
        <f t="shared" si="11"/>
        <v>0</v>
      </c>
      <c r="Y60">
        <v>58</v>
      </c>
      <c r="Z60" s="8" t="s">
        <v>184</v>
      </c>
      <c r="AA60">
        <v>1026.7218514772269</v>
      </c>
    </row>
    <row r="61" spans="1:27" ht="15.75" x14ac:dyDescent="0.25">
      <c r="A61" s="6">
        <v>86</v>
      </c>
      <c r="B61" s="8" t="s">
        <v>182</v>
      </c>
      <c r="C61" s="8" t="s">
        <v>183</v>
      </c>
      <c r="D61" s="8">
        <v>2021</v>
      </c>
      <c r="E61" s="8">
        <v>42</v>
      </c>
      <c r="F61" s="8">
        <v>10</v>
      </c>
      <c r="G61" s="8" t="s">
        <v>212</v>
      </c>
      <c r="H61" s="8">
        <v>27162</v>
      </c>
      <c r="I61" s="9">
        <v>1021.7189569453906</v>
      </c>
      <c r="J61">
        <v>547909</v>
      </c>
      <c r="K61">
        <v>0.20610007067999117</v>
      </c>
      <c r="L61">
        <f t="shared" si="0"/>
        <v>112.13254586018002</v>
      </c>
      <c r="M61">
        <f t="shared" si="1"/>
        <v>0.36102804055046017</v>
      </c>
      <c r="N61" t="str">
        <f t="shared" si="2"/>
        <v xml:space="preserve"> </v>
      </c>
      <c r="O61">
        <f t="shared" si="12"/>
        <v>874.74168952136858</v>
      </c>
      <c r="P61">
        <f t="shared" si="13"/>
        <v>173.28432234682506</v>
      </c>
      <c r="Q61">
        <f t="shared" si="6"/>
        <v>166.01083609401599</v>
      </c>
      <c r="R61">
        <f t="shared" si="7"/>
        <v>0.54819079279982263</v>
      </c>
      <c r="S61" t="str">
        <f t="shared" si="4"/>
        <v xml:space="preserve"> </v>
      </c>
      <c r="T61">
        <f t="shared" si="8"/>
        <v>0.23423678437477913</v>
      </c>
      <c r="U61">
        <f t="shared" si="9"/>
        <v>1.2342367843747792</v>
      </c>
      <c r="V61" t="b">
        <f t="shared" si="10"/>
        <v>0</v>
      </c>
      <c r="W61">
        <f t="shared" si="11"/>
        <v>0</v>
      </c>
      <c r="Y61">
        <v>59</v>
      </c>
      <c r="Z61" s="8" t="s">
        <v>186</v>
      </c>
      <c r="AA61">
        <v>1134.6414335211236</v>
      </c>
    </row>
    <row r="62" spans="1:27" ht="15.75" x14ac:dyDescent="0.25">
      <c r="A62" s="6">
        <v>87</v>
      </c>
      <c r="B62" s="8" t="s">
        <v>184</v>
      </c>
      <c r="C62" s="8" t="s">
        <v>185</v>
      </c>
      <c r="D62" s="8">
        <v>2021</v>
      </c>
      <c r="E62" s="8">
        <v>43</v>
      </c>
      <c r="F62" s="8">
        <v>10</v>
      </c>
      <c r="G62" s="8" t="s">
        <v>212</v>
      </c>
      <c r="H62" s="8">
        <v>30542</v>
      </c>
      <c r="I62" s="9">
        <v>1148.8601864010793</v>
      </c>
      <c r="J62">
        <v>578451</v>
      </c>
      <c r="K62">
        <v>0.21758867254400197</v>
      </c>
      <c r="L62">
        <f t="shared" si="0"/>
        <v>127.14122945568874</v>
      </c>
      <c r="M62">
        <f t="shared" si="1"/>
        <v>0.40935081417663682</v>
      </c>
      <c r="N62" t="str">
        <f t="shared" si="2"/>
        <v xml:space="preserve"> </v>
      </c>
      <c r="O62">
        <f t="shared" si="12"/>
        <v>1026.7218514772269</v>
      </c>
      <c r="P62">
        <f t="shared" si="13"/>
        <v>160.06565844412384</v>
      </c>
      <c r="Q62">
        <f t="shared" si="6"/>
        <v>151.98016195585831</v>
      </c>
      <c r="R62">
        <f t="shared" si="7"/>
        <v>0.50185956189778225</v>
      </c>
      <c r="S62" t="str">
        <f t="shared" si="4"/>
        <v xml:space="preserve"> </v>
      </c>
      <c r="T62">
        <f t="shared" si="8"/>
        <v>0.17374290464996256</v>
      </c>
      <c r="U62">
        <f t="shared" si="9"/>
        <v>1.1737429046499626</v>
      </c>
      <c r="V62" t="b">
        <f t="shared" si="10"/>
        <v>0</v>
      </c>
      <c r="W62">
        <f t="shared" si="11"/>
        <v>0</v>
      </c>
      <c r="Y62">
        <v>60</v>
      </c>
      <c r="Z62" s="8" t="s">
        <v>188</v>
      </c>
      <c r="AA62">
        <v>1220.969576006569</v>
      </c>
    </row>
    <row r="63" spans="1:27" ht="15.75" x14ac:dyDescent="0.25">
      <c r="A63" s="6">
        <v>88</v>
      </c>
      <c r="B63" s="8" t="s">
        <v>186</v>
      </c>
      <c r="C63" s="8" t="s">
        <v>187</v>
      </c>
      <c r="D63" s="8">
        <v>2021</v>
      </c>
      <c r="E63" s="8">
        <v>44</v>
      </c>
      <c r="F63" s="8">
        <v>10</v>
      </c>
      <c r="G63" s="8" t="s">
        <v>212</v>
      </c>
      <c r="H63" s="8">
        <v>32788</v>
      </c>
      <c r="I63" s="9">
        <v>1233.345157216901</v>
      </c>
      <c r="J63">
        <v>611239</v>
      </c>
      <c r="K63">
        <v>0.22992212411617097</v>
      </c>
      <c r="L63">
        <f t="shared" si="0"/>
        <v>84.484970815821725</v>
      </c>
      <c r="M63">
        <f t="shared" si="1"/>
        <v>0.27201240492329232</v>
      </c>
      <c r="N63" t="str">
        <f t="shared" si="2"/>
        <v xml:space="preserve"> </v>
      </c>
      <c r="O63">
        <f t="shared" si="12"/>
        <v>1134.6414335211236</v>
      </c>
      <c r="P63">
        <f t="shared" si="13"/>
        <v>124.18066820673819</v>
      </c>
      <c r="Q63">
        <f t="shared" si="6"/>
        <v>107.91958204389675</v>
      </c>
      <c r="R63">
        <f t="shared" si="7"/>
        <v>0.35636541945831307</v>
      </c>
      <c r="S63" t="str">
        <f t="shared" si="4"/>
        <v xml:space="preserve"> </v>
      </c>
      <c r="T63">
        <f t="shared" si="8"/>
        <v>0.10511082615863704</v>
      </c>
      <c r="U63">
        <f t="shared" si="9"/>
        <v>1.1051108261586371</v>
      </c>
      <c r="V63" t="b">
        <f t="shared" si="10"/>
        <v>0</v>
      </c>
      <c r="W63">
        <f t="shared" si="11"/>
        <v>0</v>
      </c>
      <c r="Y63">
        <v>61</v>
      </c>
      <c r="Z63" s="8" t="s">
        <v>190</v>
      </c>
      <c r="AA63">
        <v>1213.1831160961174</v>
      </c>
    </row>
    <row r="64" spans="1:27" ht="15.75" x14ac:dyDescent="0.25">
      <c r="A64" s="6">
        <v>89</v>
      </c>
      <c r="B64" s="8" t="s">
        <v>188</v>
      </c>
      <c r="C64" s="8" t="s">
        <v>189</v>
      </c>
      <c r="D64" s="8">
        <v>2021</v>
      </c>
      <c r="E64" s="8">
        <v>45</v>
      </c>
      <c r="F64" s="8">
        <v>11</v>
      </c>
      <c r="G64" s="8" t="s">
        <v>212</v>
      </c>
      <c r="H64" s="8">
        <v>34047</v>
      </c>
      <c r="I64" s="9">
        <v>1280.7033844017271</v>
      </c>
      <c r="J64">
        <v>645286</v>
      </c>
      <c r="K64">
        <v>0.24272915796018824</v>
      </c>
      <c r="L64">
        <f t="shared" si="0"/>
        <v>47.358227184826092</v>
      </c>
      <c r="M64">
        <f t="shared" si="1"/>
        <v>0.15247712279538048</v>
      </c>
      <c r="N64" t="str">
        <f t="shared" si="2"/>
        <v xml:space="preserve"> </v>
      </c>
      <c r="O64">
        <f t="shared" si="12"/>
        <v>1220.969576006569</v>
      </c>
      <c r="P64">
        <f t="shared" si="13"/>
        <v>97.002277971143499</v>
      </c>
      <c r="Q64">
        <f t="shared" si="6"/>
        <v>86.328142485445369</v>
      </c>
      <c r="R64">
        <f t="shared" si="7"/>
        <v>0.28506749308359275</v>
      </c>
      <c r="S64" t="str">
        <f t="shared" si="4"/>
        <v xml:space="preserve"> </v>
      </c>
      <c r="T64">
        <f t="shared" si="8"/>
        <v>7.6084073730274357E-2</v>
      </c>
      <c r="U64">
        <f t="shared" si="9"/>
        <v>1.0760840737302744</v>
      </c>
      <c r="V64" t="b">
        <f t="shared" si="10"/>
        <v>1</v>
      </c>
      <c r="W64">
        <f t="shared" si="11"/>
        <v>1</v>
      </c>
      <c r="Y64">
        <v>62</v>
      </c>
      <c r="Z64" s="8" t="s">
        <v>192</v>
      </c>
      <c r="AA64">
        <v>986.73631097089628</v>
      </c>
    </row>
    <row r="65" spans="1:27" ht="15.75" x14ac:dyDescent="0.25">
      <c r="A65" s="6">
        <v>90</v>
      </c>
      <c r="B65" s="8" t="s">
        <v>190</v>
      </c>
      <c r="C65" s="8" t="s">
        <v>191</v>
      </c>
      <c r="D65" s="8">
        <v>2021</v>
      </c>
      <c r="E65" s="8">
        <v>46</v>
      </c>
      <c r="F65" s="8">
        <v>11</v>
      </c>
      <c r="G65" s="8" t="s">
        <v>212</v>
      </c>
      <c r="H65" s="8">
        <v>29921</v>
      </c>
      <c r="I65" s="9">
        <v>1125.5008066697235</v>
      </c>
      <c r="J65">
        <v>675207</v>
      </c>
      <c r="K65">
        <v>0.25398416602688551</v>
      </c>
      <c r="L65">
        <f t="shared" si="0"/>
        <v>-155.20257773200365</v>
      </c>
      <c r="M65">
        <f t="shared" si="1"/>
        <v>0.49969865659550455</v>
      </c>
      <c r="N65" t="str">
        <f t="shared" si="2"/>
        <v xml:space="preserve"> </v>
      </c>
      <c r="O65">
        <f t="shared" si="12"/>
        <v>1213.1831160961174</v>
      </c>
      <c r="P65">
        <f t="shared" si="13"/>
        <v>83.663493279422084</v>
      </c>
      <c r="Q65">
        <f t="shared" si="6"/>
        <v>-7.7864599104516401</v>
      </c>
      <c r="R65">
        <f t="shared" si="7"/>
        <v>2.5711969964401508E-2</v>
      </c>
      <c r="S65" t="str">
        <f t="shared" si="4"/>
        <v xml:space="preserve"> </v>
      </c>
      <c r="T65">
        <f t="shared" si="8"/>
        <v>-6.3772759481189132E-3</v>
      </c>
      <c r="U65">
        <f t="shared" si="9"/>
        <v>0.99362272405188112</v>
      </c>
      <c r="V65" t="b">
        <f t="shared" si="10"/>
        <v>0</v>
      </c>
      <c r="W65">
        <f t="shared" si="11"/>
        <v>0</v>
      </c>
      <c r="Y65">
        <v>63</v>
      </c>
      <c r="Z65" s="8" t="s">
        <v>194</v>
      </c>
      <c r="AA65">
        <v>693.49647534168571</v>
      </c>
    </row>
    <row r="66" spans="1:27" ht="15.75" x14ac:dyDescent="0.25">
      <c r="A66" s="6">
        <v>91</v>
      </c>
      <c r="B66" s="8" t="s">
        <v>192</v>
      </c>
      <c r="C66" s="8" t="s">
        <v>193</v>
      </c>
      <c r="D66" s="8">
        <v>2021</v>
      </c>
      <c r="E66" s="8">
        <v>47</v>
      </c>
      <c r="F66" s="8">
        <v>11</v>
      </c>
      <c r="G66" s="8" t="s">
        <v>212</v>
      </c>
      <c r="H66" s="8">
        <v>14728</v>
      </c>
      <c r="I66" s="9">
        <v>554.00474184123823</v>
      </c>
      <c r="J66">
        <v>689935</v>
      </c>
      <c r="K66">
        <v>0.25952421344529786</v>
      </c>
      <c r="L66">
        <f t="shared" si="0"/>
        <v>-571.49606482848526</v>
      </c>
      <c r="M66">
        <f t="shared" si="1"/>
        <v>1.8400197987531501</v>
      </c>
      <c r="N66" t="str">
        <f t="shared" si="2"/>
        <v>V</v>
      </c>
      <c r="O66">
        <f t="shared" si="12"/>
        <v>986.73631097089628</v>
      </c>
      <c r="P66">
        <f t="shared" si="13"/>
        <v>257.23719674854658</v>
      </c>
      <c r="Q66">
        <f t="shared" si="6"/>
        <v>-226.44680512522109</v>
      </c>
      <c r="R66">
        <f t="shared" si="7"/>
        <v>0.74775874002755227</v>
      </c>
      <c r="S66" t="str">
        <f t="shared" si="4"/>
        <v xml:space="preserve"> </v>
      </c>
      <c r="T66">
        <f t="shared" si="8"/>
        <v>-0.18665509115713763</v>
      </c>
      <c r="U66">
        <f t="shared" si="9"/>
        <v>0.81334490884286237</v>
      </c>
      <c r="V66" t="b">
        <f t="shared" si="10"/>
        <v>0</v>
      </c>
      <c r="W66">
        <f t="shared" si="11"/>
        <v>0</v>
      </c>
      <c r="Y66">
        <v>64</v>
      </c>
      <c r="Z66" s="8" t="s">
        <v>196</v>
      </c>
      <c r="AA66">
        <v>424.36833441102453</v>
      </c>
    </row>
    <row r="67" spans="1:27" ht="15.75" x14ac:dyDescent="0.25">
      <c r="A67" s="6">
        <v>92</v>
      </c>
      <c r="B67" s="8" t="s">
        <v>194</v>
      </c>
      <c r="C67" s="8" t="s">
        <v>195</v>
      </c>
      <c r="D67" s="8">
        <v>2021</v>
      </c>
      <c r="E67" s="8">
        <v>48</v>
      </c>
      <c r="F67" s="8">
        <v>11</v>
      </c>
      <c r="G67" s="8" t="s">
        <v>212</v>
      </c>
      <c r="H67" s="8">
        <v>10660</v>
      </c>
      <c r="I67" s="9">
        <v>400.98387751409558</v>
      </c>
      <c r="J67">
        <v>700595</v>
      </c>
      <c r="K67">
        <v>0.2635340522204388</v>
      </c>
      <c r="L67">
        <f t="shared" si="0"/>
        <v>-153.02086432714265</v>
      </c>
      <c r="M67">
        <f t="shared" si="1"/>
        <v>0.49267429351199993</v>
      </c>
      <c r="N67" t="str">
        <f t="shared" si="2"/>
        <v xml:space="preserve"> </v>
      </c>
      <c r="O67">
        <f t="shared" si="12"/>
        <v>693.49647534168571</v>
      </c>
      <c r="P67">
        <f t="shared" si="13"/>
        <v>305.78228540123519</v>
      </c>
      <c r="Q67">
        <f t="shared" si="6"/>
        <v>-293.23983562921057</v>
      </c>
      <c r="R67">
        <f t="shared" si="7"/>
        <v>0.96831858543877936</v>
      </c>
      <c r="S67" t="str">
        <f t="shared" si="4"/>
        <v xml:space="preserve"> </v>
      </c>
      <c r="T67">
        <f t="shared" si="8"/>
        <v>-0.29718155941852198</v>
      </c>
      <c r="U67">
        <f t="shared" si="9"/>
        <v>0.70281844058147802</v>
      </c>
      <c r="V67" t="b">
        <f t="shared" si="10"/>
        <v>0</v>
      </c>
      <c r="W67">
        <f t="shared" si="11"/>
        <v>0</v>
      </c>
      <c r="Y67">
        <v>65</v>
      </c>
      <c r="Z67" s="8" t="s">
        <v>198</v>
      </c>
      <c r="AA67">
        <v>331.34458871755754</v>
      </c>
    </row>
    <row r="68" spans="1:27" ht="15.75" x14ac:dyDescent="0.25">
      <c r="A68" s="6">
        <v>93</v>
      </c>
      <c r="B68" s="8" t="s">
        <v>196</v>
      </c>
      <c r="C68" s="8" t="s">
        <v>197</v>
      </c>
      <c r="D68" s="8">
        <v>2021</v>
      </c>
      <c r="E68" s="8">
        <v>49</v>
      </c>
      <c r="F68" s="8">
        <v>12</v>
      </c>
      <c r="G68" s="8" t="s">
        <v>213</v>
      </c>
      <c r="H68" s="8">
        <v>8457</v>
      </c>
      <c r="I68" s="9">
        <v>318.11638387773979</v>
      </c>
      <c r="J68">
        <v>709052</v>
      </c>
      <c r="K68">
        <v>0.26671521605921622</v>
      </c>
      <c r="L68">
        <f t="shared" si="0"/>
        <v>-82.867493636355789</v>
      </c>
      <c r="M68">
        <f t="shared" si="1"/>
        <v>0.26680468746483188</v>
      </c>
      <c r="N68" t="str">
        <f t="shared" si="2"/>
        <v xml:space="preserve"> </v>
      </c>
      <c r="O68">
        <f t="shared" si="12"/>
        <v>424.36833441102453</v>
      </c>
      <c r="P68">
        <f t="shared" si="13"/>
        <v>307.73890870963385</v>
      </c>
      <c r="Q68">
        <f t="shared" si="6"/>
        <v>-269.12814093066117</v>
      </c>
      <c r="R68">
        <f t="shared" si="7"/>
        <v>0.88869842723983206</v>
      </c>
      <c r="S68" t="str">
        <f t="shared" si="4"/>
        <v xml:space="preserve"> </v>
      </c>
      <c r="T68">
        <f t="shared" si="8"/>
        <v>-0.38807427362635366</v>
      </c>
      <c r="U68">
        <f t="shared" si="9"/>
        <v>0.61192572637364628</v>
      </c>
      <c r="V68" t="b">
        <f t="shared" si="10"/>
        <v>0</v>
      </c>
      <c r="W68">
        <f t="shared" si="11"/>
        <v>0</v>
      </c>
      <c r="Y68">
        <v>66</v>
      </c>
      <c r="Z68" s="8" t="s">
        <v>200</v>
      </c>
      <c r="AA68">
        <v>271.22208425601627</v>
      </c>
    </row>
    <row r="69" spans="1:27" ht="15.75" x14ac:dyDescent="0.25">
      <c r="A69" s="6">
        <v>94</v>
      </c>
      <c r="B69" s="8" t="s">
        <v>198</v>
      </c>
      <c r="C69" s="8" t="s">
        <v>199</v>
      </c>
      <c r="D69" s="8">
        <v>2021</v>
      </c>
      <c r="E69" s="8">
        <v>50</v>
      </c>
      <c r="F69" s="8">
        <v>12</v>
      </c>
      <c r="G69" s="8" t="s">
        <v>213</v>
      </c>
      <c r="H69" s="8">
        <v>7309</v>
      </c>
      <c r="I69" s="9">
        <v>274.9335047608372</v>
      </c>
      <c r="J69">
        <v>716361</v>
      </c>
      <c r="K69">
        <v>0.2694645511068246</v>
      </c>
      <c r="L69">
        <f t="shared" ref="L69:L74" si="14">I69-I68</f>
        <v>-43.182879116902598</v>
      </c>
      <c r="M69">
        <f t="shared" ref="M69:M74" si="15">ABS(L69)/$I$80</f>
        <v>0.13903394517005307</v>
      </c>
      <c r="N69" t="str">
        <f t="shared" ref="N69:N74" si="16">IF(M69&lt;1.05," ","V")</f>
        <v xml:space="preserve"> </v>
      </c>
      <c r="O69">
        <f t="shared" ref="O69:O74" si="17">AVERAGE(I67:I69)</f>
        <v>331.34458871755754</v>
      </c>
      <c r="P69">
        <f t="shared" si="13"/>
        <v>182.60641397382992</v>
      </c>
      <c r="Q69">
        <f t="shared" si="6"/>
        <v>-93.023745693466992</v>
      </c>
      <c r="R69">
        <f t="shared" si="7"/>
        <v>0.30717730300467361</v>
      </c>
      <c r="S69" t="str">
        <f t="shared" si="4"/>
        <v xml:space="preserve"> </v>
      </c>
      <c r="T69">
        <f t="shared" si="8"/>
        <v>-0.21920520017727874</v>
      </c>
      <c r="U69">
        <f t="shared" si="9"/>
        <v>0.78079479982272126</v>
      </c>
      <c r="V69" t="b">
        <f t="shared" si="10"/>
        <v>0</v>
      </c>
      <c r="W69">
        <f t="shared" si="11"/>
        <v>0</v>
      </c>
      <c r="Y69">
        <v>67</v>
      </c>
      <c r="Z69" s="8" t="s">
        <v>202</v>
      </c>
      <c r="AA69">
        <v>230.18330279561496</v>
      </c>
    </row>
    <row r="70" spans="1:27" ht="15.75" x14ac:dyDescent="0.25">
      <c r="A70" s="6">
        <v>95</v>
      </c>
      <c r="B70" s="8" t="s">
        <v>200</v>
      </c>
      <c r="C70" s="8" t="s">
        <v>201</v>
      </c>
      <c r="D70" s="8">
        <v>2021</v>
      </c>
      <c r="E70" s="8">
        <v>51</v>
      </c>
      <c r="F70" s="8">
        <v>12</v>
      </c>
      <c r="G70" s="8" t="s">
        <v>213</v>
      </c>
      <c r="H70" s="8">
        <v>5865</v>
      </c>
      <c r="I70" s="9">
        <v>220.61636412947189</v>
      </c>
      <c r="J70">
        <v>722226</v>
      </c>
      <c r="K70">
        <v>0.27167071474811932</v>
      </c>
      <c r="L70">
        <f t="shared" si="14"/>
        <v>-54.317140631365305</v>
      </c>
      <c r="M70">
        <f t="shared" si="15"/>
        <v>0.17488241883759295</v>
      </c>
      <c r="N70" t="str">
        <f t="shared" si="16"/>
        <v xml:space="preserve"> </v>
      </c>
      <c r="O70">
        <f t="shared" si="17"/>
        <v>271.22208425601627</v>
      </c>
      <c r="P70">
        <f t="shared" si="13"/>
        <v>75.349466476381195</v>
      </c>
      <c r="Q70">
        <f t="shared" si="6"/>
        <v>-60.122504461541268</v>
      </c>
      <c r="R70">
        <f t="shared" si="7"/>
        <v>0.1985328437670052</v>
      </c>
      <c r="S70" t="str">
        <f t="shared" ref="S70:S74" si="18">IF(R70&lt;1.05," ","V")</f>
        <v xml:space="preserve"> </v>
      </c>
      <c r="T70">
        <f t="shared" si="8"/>
        <v>-0.18145008703549548</v>
      </c>
      <c r="U70">
        <f t="shared" si="9"/>
        <v>0.81854991296450452</v>
      </c>
      <c r="V70" t="b">
        <f t="shared" si="10"/>
        <v>0</v>
      </c>
      <c r="W70">
        <f t="shared" si="11"/>
        <v>0</v>
      </c>
      <c r="Y70">
        <v>68</v>
      </c>
      <c r="Z70" s="8" t="s">
        <v>204</v>
      </c>
      <c r="AA70">
        <v>208.57932465437707</v>
      </c>
    </row>
    <row r="71" spans="1:27" ht="15.75" x14ac:dyDescent="0.25">
      <c r="A71" s="6">
        <v>96</v>
      </c>
      <c r="B71" s="8" t="s">
        <v>202</v>
      </c>
      <c r="C71" s="8" t="s">
        <v>203</v>
      </c>
      <c r="D71" s="8">
        <v>2021</v>
      </c>
      <c r="E71" s="8">
        <v>52</v>
      </c>
      <c r="F71" s="8">
        <v>12</v>
      </c>
      <c r="G71" s="8" t="s">
        <v>213</v>
      </c>
      <c r="H71" s="8">
        <v>5184</v>
      </c>
      <c r="I71" s="9">
        <v>195.00003949653578</v>
      </c>
      <c r="J71">
        <v>727410</v>
      </c>
      <c r="K71">
        <v>0.27362071514308467</v>
      </c>
      <c r="L71">
        <f t="shared" si="14"/>
        <v>-25.616324632936113</v>
      </c>
      <c r="M71">
        <f t="shared" si="15"/>
        <v>8.2475711377008806E-2</v>
      </c>
      <c r="N71" t="str">
        <f t="shared" si="16"/>
        <v xml:space="preserve"> </v>
      </c>
      <c r="O71">
        <f t="shared" si="17"/>
        <v>230.18330279561496</v>
      </c>
      <c r="P71">
        <f t="shared" ref="P71:P74" si="19">SQRT(SUMXMY2(I69:I71,O69:O71)/3)</f>
        <v>48.239027488368187</v>
      </c>
      <c r="Q71">
        <f t="shared" ref="Q71:Q74" si="20">O71-O70</f>
        <v>-41.03878146040131</v>
      </c>
      <c r="R71">
        <f t="shared" ref="R71:R74" si="21">ABS(Q71)/$O$80</f>
        <v>0.13551574507808281</v>
      </c>
      <c r="S71" t="str">
        <f t="shared" si="18"/>
        <v xml:space="preserve"> </v>
      </c>
      <c r="T71">
        <f t="shared" ref="T71:T74" si="22">Q71/O70</f>
        <v>-0.15131061901900042</v>
      </c>
      <c r="U71">
        <f t="shared" ref="U71:U74" si="23">O71/O70</f>
        <v>0.84868938098099955</v>
      </c>
      <c r="V71" t="b">
        <f t="shared" ref="V71:V74" si="24">OR(AND(O70&lt;O71,O72&lt;O71),AND(O70&gt;O71,O72&gt;O71))</f>
        <v>0</v>
      </c>
      <c r="W71">
        <f t="shared" ref="W71:W74" si="25">IF(V71,1,0)</f>
        <v>0</v>
      </c>
      <c r="Y71">
        <v>69</v>
      </c>
      <c r="Z71" s="8" t="s">
        <v>206</v>
      </c>
      <c r="AA71">
        <v>234.64703826762926</v>
      </c>
    </row>
    <row r="72" spans="1:27" ht="15.75" x14ac:dyDescent="0.25">
      <c r="A72" s="6">
        <v>97</v>
      </c>
      <c r="B72" s="8" t="s">
        <v>204</v>
      </c>
      <c r="C72" s="8" t="s">
        <v>205</v>
      </c>
      <c r="D72" s="8">
        <v>2022</v>
      </c>
      <c r="E72" s="8">
        <v>1</v>
      </c>
      <c r="F72" s="8">
        <v>1</v>
      </c>
      <c r="G72" s="8" t="s">
        <v>213</v>
      </c>
      <c r="H72" s="8">
        <v>5586</v>
      </c>
      <c r="I72" s="9">
        <v>210.12157033712361</v>
      </c>
      <c r="J72">
        <v>732996</v>
      </c>
      <c r="K72">
        <v>0.27572193084645591</v>
      </c>
      <c r="L72">
        <f t="shared" si="14"/>
        <v>15.121530840587837</v>
      </c>
      <c r="M72">
        <f t="shared" si="15"/>
        <v>4.8686102751185817E-2</v>
      </c>
      <c r="N72" t="str">
        <f t="shared" si="16"/>
        <v xml:space="preserve"> </v>
      </c>
      <c r="O72">
        <f t="shared" si="17"/>
        <v>208.57932465437707</v>
      </c>
      <c r="P72">
        <f t="shared" si="19"/>
        <v>35.595783681237783</v>
      </c>
      <c r="Q72">
        <f t="shared" si="20"/>
        <v>-21.603978141237889</v>
      </c>
      <c r="R72">
        <f t="shared" si="21"/>
        <v>7.1339330513149155E-2</v>
      </c>
      <c r="S72" t="str">
        <f t="shared" si="18"/>
        <v xml:space="preserve"> </v>
      </c>
      <c r="T72">
        <f t="shared" si="22"/>
        <v>-9.3855539819152553E-2</v>
      </c>
      <c r="U72">
        <f t="shared" si="23"/>
        <v>0.90614446018084749</v>
      </c>
      <c r="V72" t="b">
        <f t="shared" si="24"/>
        <v>1</v>
      </c>
      <c r="W72">
        <f t="shared" si="25"/>
        <v>1</v>
      </c>
      <c r="Y72">
        <v>70</v>
      </c>
      <c r="Z72" s="8" t="s">
        <v>208</v>
      </c>
      <c r="AA72">
        <v>327.44508947093829</v>
      </c>
    </row>
    <row r="73" spans="1:27" ht="15.75" x14ac:dyDescent="0.25">
      <c r="A73" s="6">
        <v>98</v>
      </c>
      <c r="B73" s="8" t="s">
        <v>206</v>
      </c>
      <c r="C73" s="8" t="s">
        <v>207</v>
      </c>
      <c r="D73" s="8">
        <v>2022</v>
      </c>
      <c r="E73" s="8">
        <v>2</v>
      </c>
      <c r="F73" s="8">
        <v>1</v>
      </c>
      <c r="G73" s="8" t="s">
        <v>213</v>
      </c>
      <c r="H73" s="8">
        <v>7944</v>
      </c>
      <c r="I73" s="9">
        <v>298.81950496922843</v>
      </c>
      <c r="J73">
        <v>740940</v>
      </c>
      <c r="K73">
        <v>0.27871012589614819</v>
      </c>
      <c r="L73">
        <f t="shared" si="14"/>
        <v>88.697934632104818</v>
      </c>
      <c r="M73">
        <f t="shared" si="15"/>
        <v>0.28557669225695576</v>
      </c>
      <c r="N73" t="str">
        <f t="shared" si="16"/>
        <v xml:space="preserve"> </v>
      </c>
      <c r="O73">
        <f t="shared" si="17"/>
        <v>234.64703826762926</v>
      </c>
      <c r="P73">
        <f t="shared" si="19"/>
        <v>42.262457811025527</v>
      </c>
      <c r="Q73">
        <f t="shared" si="20"/>
        <v>26.067713613252181</v>
      </c>
      <c r="R73">
        <f t="shared" si="21"/>
        <v>8.6079203793869338E-2</v>
      </c>
      <c r="S73" t="str">
        <f t="shared" si="18"/>
        <v xml:space="preserve"> </v>
      </c>
      <c r="T73">
        <f t="shared" si="22"/>
        <v>0.12497745716862041</v>
      </c>
      <c r="U73">
        <f t="shared" si="23"/>
        <v>1.1249774571686204</v>
      </c>
      <c r="V73" t="b">
        <f t="shared" si="24"/>
        <v>0</v>
      </c>
      <c r="W73">
        <f t="shared" si="25"/>
        <v>0</v>
      </c>
    </row>
    <row r="74" spans="1:27" ht="15.75" x14ac:dyDescent="0.25">
      <c r="A74" s="6">
        <v>99</v>
      </c>
      <c r="B74" s="8" t="s">
        <v>208</v>
      </c>
      <c r="C74" s="7">
        <v>44582</v>
      </c>
      <c r="D74" s="8">
        <v>2022</v>
      </c>
      <c r="E74" s="8">
        <v>3</v>
      </c>
      <c r="F74" s="8">
        <v>1</v>
      </c>
      <c r="G74" s="8" t="s">
        <v>213</v>
      </c>
      <c r="H74" s="8">
        <v>12585</v>
      </c>
      <c r="I74" s="9">
        <v>473.39419310646275</v>
      </c>
      <c r="J74">
        <v>753525</v>
      </c>
      <c r="K74">
        <v>0.28344406782721282</v>
      </c>
      <c r="L74">
        <f t="shared" si="14"/>
        <v>174.57468813723432</v>
      </c>
      <c r="M74">
        <f t="shared" si="15"/>
        <v>0.56207015638869029</v>
      </c>
      <c r="N74" t="str">
        <f t="shared" si="16"/>
        <v xml:space="preserve"> </v>
      </c>
      <c r="O74">
        <f t="shared" si="17"/>
        <v>327.44508947093829</v>
      </c>
      <c r="P74">
        <f t="shared" si="19"/>
        <v>92.053652573425651</v>
      </c>
      <c r="Q74">
        <f t="shared" si="20"/>
        <v>92.798051203309029</v>
      </c>
      <c r="R74">
        <f t="shared" si="21"/>
        <v>0.30643202851295204</v>
      </c>
      <c r="S74" t="str">
        <f t="shared" si="18"/>
        <v xml:space="preserve"> </v>
      </c>
      <c r="T74">
        <f t="shared" si="22"/>
        <v>0.39547932029496657</v>
      </c>
      <c r="U74">
        <f t="shared" si="23"/>
        <v>1.3954793202949667</v>
      </c>
      <c r="V74" t="b">
        <f t="shared" si="24"/>
        <v>1</v>
      </c>
      <c r="W74">
        <f t="shared" si="25"/>
        <v>1</v>
      </c>
    </row>
    <row r="75" spans="1:27" x14ac:dyDescent="0.25">
      <c r="W75">
        <f>SUM(W6:W74)</f>
        <v>7</v>
      </c>
    </row>
    <row r="76" spans="1:27" ht="15.75" x14ac:dyDescent="0.25">
      <c r="G76" s="11" t="s">
        <v>217</v>
      </c>
      <c r="I76">
        <f>AVERAGE(I3:I74)</f>
        <v>381.7167777397022</v>
      </c>
      <c r="O76">
        <f>AVERAGE(O5:O74)</f>
        <v>383.78739034494384</v>
      </c>
      <c r="U76">
        <f>GEOMEAN(U6:U74)</f>
        <v>1.005601021885284</v>
      </c>
      <c r="W76">
        <v>6</v>
      </c>
    </row>
    <row r="77" spans="1:27" ht="15.75" x14ac:dyDescent="0.25">
      <c r="G77" s="11" t="s">
        <v>218</v>
      </c>
      <c r="I77">
        <f>MIN(I3:I74)</f>
        <v>20.011578127345107</v>
      </c>
      <c r="O77">
        <f>MIN(O5:O74)</f>
        <v>21.503669478945397</v>
      </c>
      <c r="W77">
        <f>2*69/3</f>
        <v>46</v>
      </c>
    </row>
    <row r="78" spans="1:27" ht="15.75" x14ac:dyDescent="0.25">
      <c r="G78" s="11" t="s">
        <v>219</v>
      </c>
      <c r="I78">
        <f>MEDIAN(I3:I74)</f>
        <v>304.02928611704294</v>
      </c>
      <c r="O78">
        <f>MEDIAN(O5:O74)</f>
        <v>317.98472875848097</v>
      </c>
      <c r="W78">
        <f>(16*71-29)/90</f>
        <v>12.3</v>
      </c>
    </row>
    <row r="79" spans="1:27" ht="15.75" x14ac:dyDescent="0.25">
      <c r="G79" s="11" t="s">
        <v>220</v>
      </c>
      <c r="I79">
        <f>MAX(I3:I74)</f>
        <v>1280.7033844017271</v>
      </c>
      <c r="O79">
        <f>MAX(O5:O74)</f>
        <v>1220.969576006569</v>
      </c>
      <c r="W79">
        <f>ABS((W76-W77)/SQRT(W78))</f>
        <v>11.40531897024402</v>
      </c>
    </row>
    <row r="80" spans="1:27" ht="15.75" x14ac:dyDescent="0.25">
      <c r="A80">
        <v>1</v>
      </c>
      <c r="B80">
        <v>222.72284603761349</v>
      </c>
      <c r="C80">
        <v>347.78267075073387</v>
      </c>
      <c r="G80" s="11" t="s">
        <v>221</v>
      </c>
      <c r="I80">
        <f>_xlfn.STDEV.S(I3:I74)</f>
        <v>310.59234537353746</v>
      </c>
      <c r="O80">
        <f>_xlfn.STDEV.S(O5:O74)</f>
        <v>302.83404660288869</v>
      </c>
      <c r="W80">
        <f>_xlfn.NORM.S.INV(0.05/2)</f>
        <v>-1.9599639845400538</v>
      </c>
    </row>
    <row r="81" spans="1:15" ht="15.75" x14ac:dyDescent="0.25">
      <c r="A81">
        <v>2</v>
      </c>
      <c r="B81">
        <v>254.03168725564652</v>
      </c>
      <c r="C81">
        <v>233.24271699553489</v>
      </c>
      <c r="G81" s="11" t="s">
        <v>222</v>
      </c>
      <c r="I81">
        <f>I80/I76</f>
        <v>0.81367223943542388</v>
      </c>
      <c r="O81">
        <f>O80/O76</f>
        <v>0.78906721330970464</v>
      </c>
    </row>
    <row r="82" spans="1:15" x14ac:dyDescent="0.25">
      <c r="A82">
        <v>3</v>
      </c>
      <c r="B82">
        <v>301.42753018883235</v>
      </c>
      <c r="C82">
        <v>150.22476036574042</v>
      </c>
      <c r="O82">
        <f>_xlfn.FORECAST.ETS.SEASONALITY(O5:O74,A5:A74)</f>
        <v>27</v>
      </c>
    </row>
    <row r="83" spans="1:15" x14ac:dyDescent="0.25">
      <c r="A83">
        <v>4</v>
      </c>
      <c r="B83">
        <v>361.65034331266594</v>
      </c>
      <c r="C83">
        <v>88.572548804239247</v>
      </c>
    </row>
    <row r="84" spans="1:15" x14ac:dyDescent="0.25">
      <c r="A84">
        <v>5</v>
      </c>
      <c r="B84">
        <v>414.21208235391327</v>
      </c>
      <c r="C84">
        <v>53.71528865761055</v>
      </c>
    </row>
    <row r="85" spans="1:15" x14ac:dyDescent="0.25">
      <c r="A85">
        <v>6</v>
      </c>
      <c r="B85">
        <v>446.42370153257843</v>
      </c>
      <c r="C85">
        <v>34.481102663031983</v>
      </c>
    </row>
    <row r="86" spans="1:15" x14ac:dyDescent="0.25">
      <c r="A86">
        <v>7</v>
      </c>
      <c r="B86">
        <v>484.27768296519429</v>
      </c>
      <c r="C86">
        <v>25.578708884576454</v>
      </c>
    </row>
    <row r="87" spans="1:15" x14ac:dyDescent="0.25">
      <c r="A87">
        <v>8</v>
      </c>
      <c r="B87">
        <v>526.21924238622773</v>
      </c>
      <c r="C87">
        <v>21.804595465822771</v>
      </c>
    </row>
    <row r="88" spans="1:15" x14ac:dyDescent="0.25">
      <c r="A88">
        <v>9</v>
      </c>
      <c r="B88">
        <v>541.32823464402907</v>
      </c>
      <c r="C88">
        <v>21.503669478945397</v>
      </c>
    </row>
    <row r="89" spans="1:15" x14ac:dyDescent="0.25">
      <c r="A89">
        <v>10</v>
      </c>
      <c r="B89">
        <v>508.4520705776763</v>
      </c>
      <c r="C89">
        <v>23.497304142007977</v>
      </c>
    </row>
    <row r="90" spans="1:15" x14ac:dyDescent="0.25">
      <c r="A90">
        <v>11</v>
      </c>
      <c r="B90">
        <v>467.32551903776908</v>
      </c>
      <c r="C90">
        <v>28.776047495148514</v>
      </c>
    </row>
    <row r="91" spans="1:15" x14ac:dyDescent="0.25">
      <c r="A91">
        <v>12</v>
      </c>
      <c r="B91">
        <v>428.73176122074636</v>
      </c>
      <c r="C91">
        <v>36.249042835936535</v>
      </c>
    </row>
    <row r="92" spans="1:15" x14ac:dyDescent="0.25">
      <c r="A92">
        <v>13</v>
      </c>
      <c r="B92">
        <v>403.90536730336333</v>
      </c>
      <c r="C92">
        <v>46.668605131565471</v>
      </c>
    </row>
    <row r="93" spans="1:15" x14ac:dyDescent="0.25">
      <c r="A93">
        <v>14</v>
      </c>
      <c r="B93">
        <v>366.85385516908718</v>
      </c>
      <c r="C93">
        <v>57.664942235376031</v>
      </c>
    </row>
    <row r="94" spans="1:15" x14ac:dyDescent="0.25">
      <c r="A94">
        <v>15</v>
      </c>
      <c r="B94">
        <v>339.41943603210029</v>
      </c>
      <c r="C94">
        <v>74.378873089856612</v>
      </c>
    </row>
    <row r="95" spans="1:15" x14ac:dyDescent="0.25">
      <c r="A95">
        <v>16</v>
      </c>
      <c r="B95">
        <v>308.52436804602365</v>
      </c>
      <c r="C95">
        <v>99.995197722792739</v>
      </c>
    </row>
    <row r="96" spans="1:15" x14ac:dyDescent="0.25">
      <c r="A96">
        <v>17</v>
      </c>
      <c r="B96">
        <v>277.45375990093515</v>
      </c>
      <c r="C96">
        <v>151.50369580996923</v>
      </c>
    </row>
    <row r="97" spans="1:3" x14ac:dyDescent="0.25">
      <c r="A97">
        <v>18</v>
      </c>
      <c r="B97">
        <v>245.04152339768507</v>
      </c>
      <c r="C97">
        <v>239.03554224292427</v>
      </c>
    </row>
    <row r="98" spans="1:3" x14ac:dyDescent="0.25">
      <c r="A98">
        <v>19</v>
      </c>
      <c r="B98">
        <v>214.51007431241862</v>
      </c>
      <c r="C98">
        <v>368.6594110903514</v>
      </c>
    </row>
    <row r="99" spans="1:3" x14ac:dyDescent="0.25">
      <c r="A99">
        <v>20</v>
      </c>
      <c r="B99">
        <v>185.04440476400944</v>
      </c>
      <c r="C99">
        <v>525.17854001494345</v>
      </c>
    </row>
    <row r="100" spans="1:3" x14ac:dyDescent="0.25">
      <c r="A100">
        <v>21</v>
      </c>
      <c r="B100">
        <v>159.24000138927499</v>
      </c>
      <c r="C100">
        <v>708.7308534273526</v>
      </c>
    </row>
    <row r="101" spans="1:3" x14ac:dyDescent="0.25">
      <c r="A101">
        <v>22</v>
      </c>
      <c r="B101">
        <v>139.57950357995347</v>
      </c>
      <c r="C101">
        <v>874.74168952136858</v>
      </c>
    </row>
    <row r="102" spans="1:3" x14ac:dyDescent="0.25">
      <c r="A102">
        <v>23</v>
      </c>
      <c r="B102">
        <v>140.93367052090164</v>
      </c>
      <c r="C102">
        <v>1026.7218514772269</v>
      </c>
    </row>
    <row r="103" spans="1:3" x14ac:dyDescent="0.25">
      <c r="A103">
        <v>24</v>
      </c>
      <c r="B103">
        <v>165.94814318008301</v>
      </c>
      <c r="C103">
        <v>1134.6414335211236</v>
      </c>
    </row>
    <row r="104" spans="1:3" x14ac:dyDescent="0.25">
      <c r="A104">
        <v>25</v>
      </c>
      <c r="B104">
        <v>213.90822233866388</v>
      </c>
      <c r="C104">
        <v>1220.969576006569</v>
      </c>
    </row>
    <row r="105" spans="1:3" x14ac:dyDescent="0.25">
      <c r="A105">
        <v>26</v>
      </c>
      <c r="B105">
        <v>287.98616944164309</v>
      </c>
      <c r="C105">
        <v>1213.1831160961174</v>
      </c>
    </row>
    <row r="106" spans="1:3" x14ac:dyDescent="0.25">
      <c r="A106">
        <v>27</v>
      </c>
      <c r="B106">
        <v>388.65845063490997</v>
      </c>
      <c r="C106">
        <v>986.73631097089628</v>
      </c>
    </row>
    <row r="107" spans="1:3" x14ac:dyDescent="0.25">
      <c r="A107">
        <v>28</v>
      </c>
      <c r="B107">
        <v>517.8560076675941</v>
      </c>
      <c r="C107">
        <v>693.49647534168571</v>
      </c>
    </row>
    <row r="108" spans="1:3" x14ac:dyDescent="0.25">
      <c r="A108">
        <v>29</v>
      </c>
      <c r="B108">
        <v>655.59233957792378</v>
      </c>
      <c r="C108">
        <v>424.36833441102453</v>
      </c>
    </row>
    <row r="109" spans="1:3" x14ac:dyDescent="0.25">
      <c r="A109">
        <v>30</v>
      </c>
      <c r="B109">
        <v>773.88132958630331</v>
      </c>
      <c r="C109">
        <v>331.34458871755754</v>
      </c>
    </row>
    <row r="110" spans="1:3" x14ac:dyDescent="0.25">
      <c r="A110">
        <v>31</v>
      </c>
      <c r="B110">
        <v>847.4577333778202</v>
      </c>
      <c r="C110">
        <v>271.22208425601627</v>
      </c>
    </row>
    <row r="111" spans="1:3" x14ac:dyDescent="0.25">
      <c r="A111">
        <v>32</v>
      </c>
      <c r="B111">
        <v>845.12555697952064</v>
      </c>
      <c r="C111">
        <v>230.18330279561496</v>
      </c>
    </row>
    <row r="112" spans="1:3" x14ac:dyDescent="0.25">
      <c r="A112">
        <v>33</v>
      </c>
      <c r="B112">
        <v>778.6334524624084</v>
      </c>
      <c r="C112">
        <v>208.57932465437707</v>
      </c>
    </row>
    <row r="113" spans="1:3" x14ac:dyDescent="0.25">
      <c r="A113">
        <v>34</v>
      </c>
      <c r="B113">
        <v>644.57092530854004</v>
      </c>
      <c r="C113">
        <v>234.64703826762926</v>
      </c>
    </row>
    <row r="114" spans="1:3" x14ac:dyDescent="0.25">
      <c r="A114">
        <v>35</v>
      </c>
      <c r="B114">
        <v>492.66599484940099</v>
      </c>
      <c r="C114">
        <v>327.44508947093829</v>
      </c>
    </row>
    <row r="116" spans="1:3" x14ac:dyDescent="0.25">
      <c r="B116">
        <f>AVERAGE(B80:B114)</f>
        <v>409.98837118095605</v>
      </c>
      <c r="C116">
        <f>AVERAGE(C80:C114)</f>
        <v>357.58640950893158</v>
      </c>
    </row>
    <row r="117" spans="1:3" x14ac:dyDescent="0.25">
      <c r="B117">
        <f>_xlfn.VAR.S(B80:B114)</f>
        <v>40582.909788536759</v>
      </c>
      <c r="C117">
        <f>_xlfn.VAR.S(C80:C114)</f>
        <v>144117.95277546099</v>
      </c>
    </row>
    <row r="120" spans="1:3" ht="30" x14ac:dyDescent="0.25">
      <c r="A120" s="16" t="s">
        <v>230</v>
      </c>
      <c r="B120" s="16"/>
      <c r="C120" s="16"/>
    </row>
    <row r="121" spans="1:3" ht="15.75" thickBot="1" x14ac:dyDescent="0.3">
      <c r="A121" s="16"/>
      <c r="B121" s="16"/>
      <c r="C121" s="16"/>
    </row>
    <row r="122" spans="1:3" ht="30" x14ac:dyDescent="0.25">
      <c r="A122" s="17"/>
      <c r="B122" s="17" t="s">
        <v>231</v>
      </c>
      <c r="C122" s="17" t="s">
        <v>232</v>
      </c>
    </row>
    <row r="123" spans="1:3" x14ac:dyDescent="0.25">
      <c r="A123" s="18" t="s">
        <v>233</v>
      </c>
      <c r="B123" s="18">
        <v>357.58640950893158</v>
      </c>
      <c r="C123" s="18">
        <v>409.98837118095605</v>
      </c>
    </row>
    <row r="124" spans="1:3" x14ac:dyDescent="0.25">
      <c r="A124" s="18" t="s">
        <v>234</v>
      </c>
      <c r="B124" s="18">
        <v>144117.95277546099</v>
      </c>
      <c r="C124" s="18">
        <v>40582.909788536759</v>
      </c>
    </row>
    <row r="125" spans="1:3" x14ac:dyDescent="0.25">
      <c r="A125" s="18" t="s">
        <v>235</v>
      </c>
      <c r="B125" s="18">
        <v>35</v>
      </c>
      <c r="C125" s="18">
        <v>35</v>
      </c>
    </row>
    <row r="126" spans="1:3" x14ac:dyDescent="0.25">
      <c r="A126" s="18" t="s">
        <v>236</v>
      </c>
      <c r="B126" s="18">
        <v>34</v>
      </c>
      <c r="C126" s="18">
        <v>34</v>
      </c>
    </row>
    <row r="127" spans="1:3" x14ac:dyDescent="0.25">
      <c r="A127" s="18" t="s">
        <v>237</v>
      </c>
      <c r="B127" s="18">
        <v>3.5511981158179355</v>
      </c>
      <c r="C127" s="18"/>
    </row>
    <row r="128" spans="1:3" ht="30" x14ac:dyDescent="0.25">
      <c r="A128" s="18" t="s">
        <v>238</v>
      </c>
      <c r="B128" s="18">
        <v>1.8842913049358308E-4</v>
      </c>
      <c r="C128" s="18"/>
    </row>
    <row r="129" spans="1:3" ht="30.75" thickBot="1" x14ac:dyDescent="0.3">
      <c r="A129" s="19" t="s">
        <v>239</v>
      </c>
      <c r="B129" s="19">
        <v>1.7720664771705754</v>
      </c>
      <c r="C129" s="19"/>
    </row>
    <row r="132" spans="1:3" x14ac:dyDescent="0.25">
      <c r="A132" t="s">
        <v>240</v>
      </c>
    </row>
    <row r="133" spans="1:3" ht="15.75" thickBot="1" x14ac:dyDescent="0.3"/>
    <row r="134" spans="1:3" x14ac:dyDescent="0.25">
      <c r="A134" s="15"/>
      <c r="B134" s="15" t="s">
        <v>231</v>
      </c>
      <c r="C134" s="15" t="s">
        <v>232</v>
      </c>
    </row>
    <row r="135" spans="1:3" x14ac:dyDescent="0.25">
      <c r="A135" s="13" t="s">
        <v>233</v>
      </c>
      <c r="B135" s="13">
        <v>409.98837118095605</v>
      </c>
      <c r="C135" s="13">
        <v>357.58640950893158</v>
      </c>
    </row>
    <row r="136" spans="1:3" x14ac:dyDescent="0.25">
      <c r="A136" s="13" t="s">
        <v>234</v>
      </c>
      <c r="B136" s="13">
        <v>40582.909788536759</v>
      </c>
      <c r="C136" s="13">
        <v>144117.95277546099</v>
      </c>
    </row>
    <row r="137" spans="1:3" x14ac:dyDescent="0.25">
      <c r="A137" s="13" t="s">
        <v>235</v>
      </c>
      <c r="B137" s="13">
        <v>35</v>
      </c>
      <c r="C137" s="13">
        <v>35</v>
      </c>
    </row>
    <row r="138" spans="1:3" x14ac:dyDescent="0.25">
      <c r="A138" s="13" t="s">
        <v>241</v>
      </c>
      <c r="B138" s="13">
        <v>0</v>
      </c>
      <c r="C138" s="13"/>
    </row>
    <row r="139" spans="1:3" x14ac:dyDescent="0.25">
      <c r="A139" s="13" t="s">
        <v>236</v>
      </c>
      <c r="B139" s="13">
        <v>52</v>
      </c>
      <c r="C139" s="13"/>
    </row>
    <row r="140" spans="1:3" x14ac:dyDescent="0.25">
      <c r="A140" s="13" t="s">
        <v>242</v>
      </c>
      <c r="B140" s="13">
        <v>0.72135177619782553</v>
      </c>
      <c r="C140" s="13"/>
    </row>
    <row r="141" spans="1:3" x14ac:dyDescent="0.25">
      <c r="A141" s="13" t="s">
        <v>243</v>
      </c>
      <c r="B141" s="13">
        <v>0.23696205595112718</v>
      </c>
      <c r="C141" s="13"/>
    </row>
    <row r="142" spans="1:3" x14ac:dyDescent="0.25">
      <c r="A142" s="13" t="s">
        <v>244</v>
      </c>
      <c r="B142" s="13">
        <v>1.6746891537260258</v>
      </c>
      <c r="C142" s="13"/>
    </row>
    <row r="143" spans="1:3" x14ac:dyDescent="0.25">
      <c r="A143" s="13" t="s">
        <v>245</v>
      </c>
      <c r="B143" s="13">
        <v>0.47392411190225436</v>
      </c>
      <c r="C143" s="13"/>
    </row>
    <row r="144" spans="1:3" ht="15.75" thickBot="1" x14ac:dyDescent="0.3">
      <c r="A144" s="14" t="s">
        <v>246</v>
      </c>
      <c r="B144" s="14">
        <v>2.0066468050616861</v>
      </c>
      <c r="C144" s="14"/>
    </row>
  </sheetData>
  <conditionalFormatting sqref="K3:K74">
    <cfRule type="cellIs" dxfId="0" priority="1" operator="greaterThan">
      <formula>0.01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Первинні дані</vt:lpstr>
      <vt:lpstr>Аркуш прогнозу</vt:lpstr>
      <vt:lpstr>72 значення</vt:lpstr>
      <vt:lpstr>Аркуш3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2024-12-23T18:53:03Z</dcterms:created>
  <dcterms:modified xsi:type="dcterms:W3CDTF">2024-12-27T17:46:45Z</dcterms:modified>
</cp:coreProperties>
</file>